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checkCompatibility="1"/>
  <bookViews>
    <workbookView xWindow="480" yWindow="630" windowWidth="14715" windowHeight="8190" tabRatio="763"/>
  </bookViews>
  <sheets>
    <sheet name="Calculator" sheetId="9" r:id="rId1"/>
    <sheet name="QA verification" sheetId="14" state="hidden" r:id="rId2"/>
    <sheet name="Table for paper" sheetId="15" state="hidden" r:id="rId3"/>
    <sheet name="READ ME" sheetId="16" r:id="rId4"/>
  </sheets>
  <calcPr calcId="125725"/>
</workbook>
</file>

<file path=xl/calcChain.xml><?xml version="1.0" encoding="utf-8"?>
<calcChain xmlns="http://schemas.openxmlformats.org/spreadsheetml/2006/main">
  <c r="C8" i="9"/>
  <c r="B75" i="15" l="1"/>
  <c r="B74"/>
  <c r="B73"/>
  <c r="B72"/>
  <c r="B70"/>
  <c r="B69"/>
  <c r="B68"/>
  <c r="B67"/>
  <c r="B66"/>
  <c r="B64"/>
  <c r="B63"/>
  <c r="B62"/>
  <c r="B60"/>
  <c r="B59"/>
  <c r="B58"/>
  <c r="B56"/>
  <c r="B54"/>
  <c r="B53"/>
  <c r="B52"/>
  <c r="B51"/>
  <c r="B50"/>
  <c r="B49"/>
  <c r="B48"/>
  <c r="B47"/>
  <c r="B46"/>
  <c r="B45"/>
  <c r="B44"/>
  <c r="B42"/>
  <c r="B41"/>
  <c r="B40"/>
  <c r="B39"/>
  <c r="B38"/>
  <c r="B37"/>
  <c r="B34"/>
  <c r="B33"/>
  <c r="B32"/>
  <c r="B31"/>
  <c r="B30"/>
  <c r="B29"/>
  <c r="B27"/>
  <c r="B25"/>
  <c r="B24"/>
  <c r="B23"/>
  <c r="B22"/>
  <c r="B21"/>
  <c r="B20"/>
  <c r="B19"/>
  <c r="B16"/>
  <c r="B15"/>
  <c r="B12"/>
  <c r="B10"/>
  <c r="B75" i="9"/>
  <c r="B74"/>
  <c r="B73"/>
  <c r="B72"/>
  <c r="B70"/>
  <c r="B69"/>
  <c r="B68"/>
  <c r="B67"/>
  <c r="B66"/>
  <c r="B64"/>
  <c r="B63"/>
  <c r="B62"/>
  <c r="B60"/>
  <c r="B59"/>
  <c r="B58"/>
  <c r="B56"/>
  <c r="B54"/>
  <c r="B53"/>
  <c r="B52"/>
  <c r="B51"/>
  <c r="B50"/>
  <c r="B49"/>
  <c r="B48"/>
  <c r="B47"/>
  <c r="B46"/>
  <c r="B45"/>
  <c r="B44"/>
  <c r="B42"/>
  <c r="B41"/>
  <c r="B40"/>
  <c r="B39"/>
  <c r="B38"/>
  <c r="B37"/>
  <c r="B34"/>
  <c r="B33"/>
  <c r="B32"/>
  <c r="B31"/>
  <c r="B30"/>
  <c r="B29"/>
  <c r="B27"/>
  <c r="B25"/>
  <c r="B24"/>
  <c r="B23"/>
  <c r="B22"/>
  <c r="B21"/>
  <c r="B20"/>
  <c r="B19"/>
  <c r="B16"/>
  <c r="B15"/>
  <c r="B12"/>
  <c r="B10"/>
  <c r="P76"/>
  <c r="O76"/>
  <c r="P75"/>
  <c r="O75"/>
  <c r="P74"/>
  <c r="O74"/>
  <c r="P73"/>
  <c r="O73"/>
  <c r="P72"/>
  <c r="O72"/>
  <c r="P71"/>
  <c r="O71"/>
  <c r="P70"/>
  <c r="O70"/>
  <c r="P69"/>
  <c r="O69"/>
  <c r="P68"/>
  <c r="O68"/>
  <c r="P67"/>
  <c r="O67"/>
  <c r="P66"/>
  <c r="O66"/>
  <c r="P65"/>
  <c r="O65"/>
  <c r="P64"/>
  <c r="O64"/>
  <c r="P63"/>
  <c r="O63"/>
  <c r="P62"/>
  <c r="O62"/>
  <c r="P61"/>
  <c r="O61"/>
  <c r="P60"/>
  <c r="O60"/>
  <c r="P59"/>
  <c r="O59"/>
  <c r="P58"/>
  <c r="O58"/>
  <c r="P57"/>
  <c r="O57"/>
  <c r="P56"/>
  <c r="O56"/>
  <c r="P55"/>
  <c r="O55"/>
  <c r="P54"/>
  <c r="O54"/>
  <c r="P53"/>
  <c r="O53"/>
  <c r="P52"/>
  <c r="O52"/>
  <c r="P51"/>
  <c r="O51"/>
  <c r="P50"/>
  <c r="O50"/>
  <c r="P49"/>
  <c r="O49"/>
  <c r="P48"/>
  <c r="O48"/>
  <c r="P47"/>
  <c r="O47"/>
  <c r="P46"/>
  <c r="O46"/>
  <c r="P45"/>
  <c r="O45"/>
  <c r="P44"/>
  <c r="O44"/>
  <c r="P43"/>
  <c r="O43"/>
  <c r="P42"/>
  <c r="O42"/>
  <c r="P41"/>
  <c r="O41"/>
  <c r="P40"/>
  <c r="O40"/>
  <c r="P39"/>
  <c r="O39"/>
  <c r="P38"/>
  <c r="O38"/>
  <c r="P37"/>
  <c r="O37"/>
  <c r="P36"/>
  <c r="O36"/>
  <c r="P35"/>
  <c r="O35"/>
  <c r="P34"/>
  <c r="O34"/>
  <c r="P33"/>
  <c r="O33"/>
  <c r="P32"/>
  <c r="O32"/>
  <c r="P31"/>
  <c r="O31"/>
  <c r="P30"/>
  <c r="O30"/>
  <c r="P29"/>
  <c r="O29"/>
  <c r="P28"/>
  <c r="O28"/>
  <c r="P27"/>
  <c r="O27"/>
  <c r="P26"/>
  <c r="O26"/>
  <c r="P25"/>
  <c r="O25"/>
  <c r="P24"/>
  <c r="O24"/>
  <c r="P23"/>
  <c r="O23"/>
  <c r="P22"/>
  <c r="O22"/>
  <c r="P21"/>
  <c r="O21"/>
  <c r="P20"/>
  <c r="O20"/>
  <c r="P19"/>
  <c r="O19"/>
  <c r="P18"/>
  <c r="O18"/>
  <c r="P17"/>
  <c r="O17"/>
  <c r="P16"/>
  <c r="O16"/>
  <c r="P15"/>
  <c r="O15"/>
  <c r="P14"/>
  <c r="O14"/>
  <c r="P13"/>
  <c r="O13"/>
  <c r="P12"/>
  <c r="O12"/>
  <c r="P11"/>
  <c r="O11"/>
  <c r="P10"/>
  <c r="O10"/>
  <c r="P9"/>
  <c r="O9"/>
  <c r="P8"/>
  <c r="O8"/>
  <c r="D86" i="14"/>
  <c r="D87"/>
  <c r="D88"/>
  <c r="D89"/>
  <c r="D90"/>
  <c r="D91"/>
  <c r="D92"/>
  <c r="D93"/>
  <c r="D94"/>
  <c r="D95"/>
  <c r="D96"/>
  <c r="D97"/>
  <c r="D98"/>
  <c r="D99"/>
  <c r="D100"/>
  <c r="D101"/>
  <c r="D102"/>
  <c r="D103"/>
  <c r="D85"/>
  <c r="X78"/>
  <c r="W78"/>
  <c r="V78"/>
  <c r="X77"/>
  <c r="W77"/>
  <c r="V77"/>
  <c r="X76"/>
  <c r="W76"/>
  <c r="V76"/>
  <c r="X75"/>
  <c r="W75"/>
  <c r="V75"/>
  <c r="X74"/>
  <c r="W74"/>
  <c r="V74"/>
  <c r="X73"/>
  <c r="W73"/>
  <c r="V73"/>
  <c r="X72"/>
  <c r="W72"/>
  <c r="V72"/>
  <c r="X71"/>
  <c r="W71"/>
  <c r="V71"/>
  <c r="X70"/>
  <c r="W70"/>
  <c r="V70"/>
  <c r="X69"/>
  <c r="W69"/>
  <c r="V69"/>
  <c r="X68"/>
  <c r="W68"/>
  <c r="V68"/>
  <c r="X67"/>
  <c r="W67"/>
  <c r="V67"/>
  <c r="X66"/>
  <c r="W66"/>
  <c r="V66"/>
  <c r="X65"/>
  <c r="W65"/>
  <c r="V65"/>
  <c r="X64"/>
  <c r="W64"/>
  <c r="V64"/>
  <c r="X63"/>
  <c r="W63"/>
  <c r="V63"/>
  <c r="X62"/>
  <c r="W62"/>
  <c r="V62"/>
  <c r="X61"/>
  <c r="W61"/>
  <c r="V61"/>
  <c r="X51"/>
  <c r="W51"/>
  <c r="V51"/>
  <c r="X50"/>
  <c r="W50"/>
  <c r="V50"/>
  <c r="X49"/>
  <c r="W49"/>
  <c r="V49"/>
  <c r="X48"/>
  <c r="W48"/>
  <c r="V48"/>
  <c r="X47"/>
  <c r="W47"/>
  <c r="V47"/>
  <c r="X46"/>
  <c r="W46"/>
  <c r="V46"/>
  <c r="X45"/>
  <c r="W45"/>
  <c r="V45"/>
  <c r="X44"/>
  <c r="W44"/>
  <c r="V44"/>
  <c r="X43"/>
  <c r="W43"/>
  <c r="V43"/>
  <c r="X42"/>
  <c r="W42"/>
  <c r="V42"/>
  <c r="X41"/>
  <c r="W41"/>
  <c r="V41"/>
  <c r="X40"/>
  <c r="W40"/>
  <c r="V40"/>
  <c r="X39"/>
  <c r="W39"/>
  <c r="V39"/>
  <c r="X38"/>
  <c r="W38"/>
  <c r="V38"/>
  <c r="X37"/>
  <c r="W37"/>
  <c r="V37"/>
  <c r="X36"/>
  <c r="W36"/>
  <c r="V36"/>
  <c r="X35"/>
  <c r="W35"/>
  <c r="V35"/>
  <c r="X34"/>
  <c r="W34"/>
  <c r="V34"/>
  <c r="V8"/>
  <c r="W8"/>
  <c r="X8"/>
  <c r="V9"/>
  <c r="W9"/>
  <c r="X9"/>
  <c r="V10"/>
  <c r="W10"/>
  <c r="X10"/>
  <c r="V11"/>
  <c r="W11"/>
  <c r="X11"/>
  <c r="V12"/>
  <c r="W12"/>
  <c r="X12"/>
  <c r="V13"/>
  <c r="W13"/>
  <c r="X13"/>
  <c r="V14"/>
  <c r="W14"/>
  <c r="X14"/>
  <c r="V15"/>
  <c r="W15"/>
  <c r="X15"/>
  <c r="V16"/>
  <c r="W16"/>
  <c r="X16"/>
  <c r="V17"/>
  <c r="W17"/>
  <c r="X17"/>
  <c r="V18"/>
  <c r="W18"/>
  <c r="X18"/>
  <c r="V19"/>
  <c r="W19"/>
  <c r="X19"/>
  <c r="V20"/>
  <c r="W20"/>
  <c r="X20"/>
  <c r="V21"/>
  <c r="W21"/>
  <c r="X21"/>
  <c r="V22"/>
  <c r="W22"/>
  <c r="X22"/>
  <c r="V23"/>
  <c r="W23"/>
  <c r="X23"/>
  <c r="V24"/>
  <c r="W24"/>
  <c r="X24"/>
  <c r="W7"/>
  <c r="X7"/>
  <c r="O78"/>
  <c r="N78"/>
  <c r="P78" s="1"/>
  <c r="O77"/>
  <c r="N77"/>
  <c r="P77" s="1"/>
  <c r="O76"/>
  <c r="N76"/>
  <c r="P76" s="1"/>
  <c r="O75"/>
  <c r="N75"/>
  <c r="P75" s="1"/>
  <c r="O74"/>
  <c r="N74"/>
  <c r="P74" s="1"/>
  <c r="O73"/>
  <c r="N73"/>
  <c r="P73" s="1"/>
  <c r="O72"/>
  <c r="N72"/>
  <c r="P72" s="1"/>
  <c r="O71"/>
  <c r="N71"/>
  <c r="P71" s="1"/>
  <c r="O70"/>
  <c r="N70"/>
  <c r="P70" s="1"/>
  <c r="O69"/>
  <c r="N69"/>
  <c r="P69" s="1"/>
  <c r="O68"/>
  <c r="N68"/>
  <c r="P68" s="1"/>
  <c r="O67"/>
  <c r="N67"/>
  <c r="P67" s="1"/>
  <c r="O66"/>
  <c r="N66"/>
  <c r="P66" s="1"/>
  <c r="O65"/>
  <c r="N65"/>
  <c r="P65" s="1"/>
  <c r="O64"/>
  <c r="N64"/>
  <c r="P64" s="1"/>
  <c r="O63"/>
  <c r="N63"/>
  <c r="P63" s="1"/>
  <c r="O62"/>
  <c r="N62"/>
  <c r="P62" s="1"/>
  <c r="O61"/>
  <c r="N61"/>
  <c r="P61" s="1"/>
  <c r="O51"/>
  <c r="N51"/>
  <c r="P51" s="1"/>
  <c r="O50"/>
  <c r="N50"/>
  <c r="P50" s="1"/>
  <c r="O49"/>
  <c r="N49"/>
  <c r="P49" s="1"/>
  <c r="O48"/>
  <c r="N48"/>
  <c r="P48" s="1"/>
  <c r="O47"/>
  <c r="N47"/>
  <c r="P47" s="1"/>
  <c r="O46"/>
  <c r="N46"/>
  <c r="P46" s="1"/>
  <c r="O45"/>
  <c r="N45"/>
  <c r="P45" s="1"/>
  <c r="O44"/>
  <c r="N44"/>
  <c r="P44" s="1"/>
  <c r="O43"/>
  <c r="N43"/>
  <c r="P43" s="1"/>
  <c r="O42"/>
  <c r="N42"/>
  <c r="P42" s="1"/>
  <c r="O41"/>
  <c r="N41"/>
  <c r="P41" s="1"/>
  <c r="O40"/>
  <c r="N40"/>
  <c r="P40" s="1"/>
  <c r="O39"/>
  <c r="N39"/>
  <c r="P39" s="1"/>
  <c r="O38"/>
  <c r="N38"/>
  <c r="P38" s="1"/>
  <c r="O37"/>
  <c r="N37"/>
  <c r="P37" s="1"/>
  <c r="O36"/>
  <c r="N36"/>
  <c r="P36" s="1"/>
  <c r="O35"/>
  <c r="N35"/>
  <c r="P35" s="1"/>
  <c r="O34"/>
  <c r="N34"/>
  <c r="P34" s="1"/>
  <c r="C76" i="9"/>
  <c r="C71"/>
  <c r="C65"/>
  <c r="C61"/>
  <c r="C57"/>
  <c r="C55"/>
  <c r="C43"/>
  <c r="C36"/>
  <c r="C35"/>
  <c r="C28"/>
  <c r="C26"/>
  <c r="C18"/>
  <c r="C17"/>
  <c r="C14"/>
  <c r="C13"/>
  <c r="C11"/>
  <c r="O8" i="14"/>
  <c r="O9"/>
  <c r="O10"/>
  <c r="O11"/>
  <c r="O12"/>
  <c r="O13"/>
  <c r="O14"/>
  <c r="O15"/>
  <c r="O16"/>
  <c r="O17"/>
  <c r="O18"/>
  <c r="O19"/>
  <c r="O20"/>
  <c r="O21"/>
  <c r="O22"/>
  <c r="O23"/>
  <c r="O24"/>
  <c r="O7"/>
  <c r="N8"/>
  <c r="P8" s="1"/>
  <c r="N9"/>
  <c r="P9" s="1"/>
  <c r="N10"/>
  <c r="P10" s="1"/>
  <c r="N11"/>
  <c r="P11" s="1"/>
  <c r="N12"/>
  <c r="P12" s="1"/>
  <c r="N13"/>
  <c r="P13" s="1"/>
  <c r="N14"/>
  <c r="P14" s="1"/>
  <c r="N15"/>
  <c r="P15" s="1"/>
  <c r="N16"/>
  <c r="P16" s="1"/>
  <c r="N17"/>
  <c r="P17" s="1"/>
  <c r="N18"/>
  <c r="P18" s="1"/>
  <c r="N19"/>
  <c r="P19" s="1"/>
  <c r="N20"/>
  <c r="P20" s="1"/>
  <c r="N21"/>
  <c r="P21" s="1"/>
  <c r="N22"/>
  <c r="P22" s="1"/>
  <c r="N23"/>
  <c r="P23" s="1"/>
  <c r="N24"/>
  <c r="P24" s="1"/>
  <c r="N7"/>
  <c r="P7" s="1"/>
  <c r="D9" i="9" l="1"/>
  <c r="D11"/>
  <c r="D13"/>
  <c r="D14"/>
  <c r="D17"/>
  <c r="D18"/>
  <c r="D26"/>
  <c r="D28"/>
  <c r="D35"/>
  <c r="D36"/>
  <c r="D43"/>
  <c r="D55"/>
  <c r="D57"/>
  <c r="D61"/>
  <c r="D65"/>
  <c r="D71"/>
  <c r="D76"/>
  <c r="D8"/>
  <c r="C75"/>
  <c r="D75" s="1"/>
  <c r="C74"/>
  <c r="D74" s="1"/>
  <c r="C73"/>
  <c r="D73" s="1"/>
  <c r="C72"/>
  <c r="D72" s="1"/>
  <c r="C70"/>
  <c r="D70" s="1"/>
  <c r="C69"/>
  <c r="D69" s="1"/>
  <c r="C68"/>
  <c r="D68" s="1"/>
  <c r="C67"/>
  <c r="D67" s="1"/>
  <c r="C66"/>
  <c r="D66" s="1"/>
  <c r="C64"/>
  <c r="D64" s="1"/>
  <c r="C63"/>
  <c r="D63" s="1"/>
  <c r="C62"/>
  <c r="D62" s="1"/>
  <c r="C60"/>
  <c r="D60" s="1"/>
  <c r="C59"/>
  <c r="D59" s="1"/>
  <c r="C58"/>
  <c r="D58" s="1"/>
  <c r="C56"/>
  <c r="D56" s="1"/>
  <c r="C54"/>
  <c r="D54" s="1"/>
  <c r="C53"/>
  <c r="D53" s="1"/>
  <c r="C52"/>
  <c r="D52" s="1"/>
  <c r="C51"/>
  <c r="D51" s="1"/>
  <c r="C50"/>
  <c r="D50" s="1"/>
  <c r="C49"/>
  <c r="D49" s="1"/>
  <c r="C48"/>
  <c r="D48" s="1"/>
  <c r="C47"/>
  <c r="D47" s="1"/>
  <c r="C46"/>
  <c r="D46" s="1"/>
  <c r="C45"/>
  <c r="D45" s="1"/>
  <c r="C44"/>
  <c r="D44" s="1"/>
  <c r="C42"/>
  <c r="D42" s="1"/>
  <c r="C41"/>
  <c r="D41" s="1"/>
  <c r="C40"/>
  <c r="D40" s="1"/>
  <c r="C39"/>
  <c r="D39" s="1"/>
  <c r="C38"/>
  <c r="D38" s="1"/>
  <c r="C37"/>
  <c r="D37" s="1"/>
  <c r="C34"/>
  <c r="D34" s="1"/>
  <c r="C33"/>
  <c r="D33" s="1"/>
  <c r="C32"/>
  <c r="D32" s="1"/>
  <c r="C31"/>
  <c r="D31" s="1"/>
  <c r="C30"/>
  <c r="D30" s="1"/>
  <c r="C29"/>
  <c r="D29" s="1"/>
  <c r="C27"/>
  <c r="D27" s="1"/>
  <c r="C25"/>
  <c r="D25" s="1"/>
  <c r="C24"/>
  <c r="D24" s="1"/>
  <c r="C23"/>
  <c r="D23" s="1"/>
  <c r="C22"/>
  <c r="D22" s="1"/>
  <c r="C21"/>
  <c r="D21" s="1"/>
  <c r="C20"/>
  <c r="D20" s="1"/>
  <c r="C19"/>
  <c r="D19" s="1"/>
  <c r="C16"/>
  <c r="D16" s="1"/>
  <c r="C15"/>
  <c r="D15" s="1"/>
  <c r="C12"/>
  <c r="D12" s="1"/>
  <c r="C10"/>
  <c r="D10" s="1"/>
  <c r="U9" l="1"/>
  <c r="U11"/>
  <c r="U13"/>
  <c r="U14"/>
  <c r="U17"/>
  <c r="U18"/>
  <c r="U26"/>
  <c r="U28"/>
  <c r="U35"/>
  <c r="U36"/>
  <c r="U43"/>
  <c r="U55"/>
  <c r="U57"/>
  <c r="U61"/>
  <c r="U65"/>
  <c r="U71"/>
  <c r="U76"/>
  <c r="U8"/>
  <c r="V7" i="14" l="1"/>
  <c r="Q20" i="9"/>
  <c r="R20"/>
  <c r="Q21"/>
  <c r="Q22"/>
  <c r="R22"/>
  <c r="Q23"/>
  <c r="Q24"/>
  <c r="R24"/>
  <c r="Q25"/>
  <c r="Q26"/>
  <c r="R26"/>
  <c r="Q27"/>
  <c r="Q28"/>
  <c r="R28"/>
  <c r="Q29"/>
  <c r="Q30"/>
  <c r="R30"/>
  <c r="Q31"/>
  <c r="Q32"/>
  <c r="R32"/>
  <c r="Q33"/>
  <c r="Q34"/>
  <c r="R34"/>
  <c r="Q35"/>
  <c r="Q36"/>
  <c r="R36"/>
  <c r="Q37"/>
  <c r="Q38"/>
  <c r="R38"/>
  <c r="Q39"/>
  <c r="Q40"/>
  <c r="R40"/>
  <c r="Q41"/>
  <c r="Q42"/>
  <c r="R42"/>
  <c r="Q43"/>
  <c r="Q44"/>
  <c r="R44"/>
  <c r="Q45"/>
  <c r="Q46"/>
  <c r="R46"/>
  <c r="Q47"/>
  <c r="Q48"/>
  <c r="R48"/>
  <c r="Q49"/>
  <c r="Q50"/>
  <c r="R50"/>
  <c r="Q51"/>
  <c r="Q52"/>
  <c r="R52"/>
  <c r="Q53"/>
  <c r="Q54"/>
  <c r="R54"/>
  <c r="Q55"/>
  <c r="Q56"/>
  <c r="R56"/>
  <c r="Q57"/>
  <c r="Q58"/>
  <c r="R58"/>
  <c r="Q59"/>
  <c r="Q60"/>
  <c r="R60"/>
  <c r="Q61"/>
  <c r="Q62"/>
  <c r="R62"/>
  <c r="Q63"/>
  <c r="Q64"/>
  <c r="R64"/>
  <c r="Q65"/>
  <c r="Q66"/>
  <c r="R66"/>
  <c r="Q67"/>
  <c r="Q68"/>
  <c r="R68"/>
  <c r="Q69"/>
  <c r="Q70"/>
  <c r="R70"/>
  <c r="Q71"/>
  <c r="Q72"/>
  <c r="R72"/>
  <c r="Q73"/>
  <c r="Q74"/>
  <c r="R74"/>
  <c r="Q76"/>
  <c r="R76"/>
  <c r="Q8"/>
  <c r="K76"/>
  <c r="I76"/>
  <c r="K75"/>
  <c r="I75"/>
  <c r="K74"/>
  <c r="I74"/>
  <c r="K73"/>
  <c r="I73"/>
  <c r="K72"/>
  <c r="I72"/>
  <c r="K71"/>
  <c r="I71"/>
  <c r="K70"/>
  <c r="I70"/>
  <c r="K69"/>
  <c r="I69"/>
  <c r="K68"/>
  <c r="I68"/>
  <c r="K67"/>
  <c r="I67"/>
  <c r="K66"/>
  <c r="I66"/>
  <c r="K65"/>
  <c r="I65"/>
  <c r="K64"/>
  <c r="I64"/>
  <c r="K63"/>
  <c r="I63"/>
  <c r="K62"/>
  <c r="I62"/>
  <c r="K61"/>
  <c r="I61"/>
  <c r="K60"/>
  <c r="I60"/>
  <c r="K59"/>
  <c r="I59"/>
  <c r="K58"/>
  <c r="I58"/>
  <c r="K57"/>
  <c r="I57"/>
  <c r="K56"/>
  <c r="I56"/>
  <c r="K55"/>
  <c r="I55"/>
  <c r="K54"/>
  <c r="I54"/>
  <c r="K53"/>
  <c r="I53"/>
  <c r="K52"/>
  <c r="I52"/>
  <c r="K51"/>
  <c r="I51"/>
  <c r="K50"/>
  <c r="I50"/>
  <c r="K49"/>
  <c r="I49"/>
  <c r="K48"/>
  <c r="I48"/>
  <c r="K47"/>
  <c r="I47"/>
  <c r="K46"/>
  <c r="I46"/>
  <c r="K45"/>
  <c r="I45"/>
  <c r="K44"/>
  <c r="I44"/>
  <c r="K43"/>
  <c r="I43"/>
  <c r="K42"/>
  <c r="I42"/>
  <c r="K41"/>
  <c r="I41"/>
  <c r="K40"/>
  <c r="I40"/>
  <c r="K39"/>
  <c r="I39"/>
  <c r="K38"/>
  <c r="I38"/>
  <c r="K37"/>
  <c r="I37"/>
  <c r="K36"/>
  <c r="I36"/>
  <c r="K35"/>
  <c r="I35"/>
  <c r="K34"/>
  <c r="I34"/>
  <c r="K33"/>
  <c r="I33"/>
  <c r="K32"/>
  <c r="I32"/>
  <c r="K31"/>
  <c r="I31"/>
  <c r="K30"/>
  <c r="I30"/>
  <c r="K29"/>
  <c r="I29"/>
  <c r="K28"/>
  <c r="I28"/>
  <c r="K27"/>
  <c r="I27"/>
  <c r="K26"/>
  <c r="I26"/>
  <c r="K25"/>
  <c r="I25"/>
  <c r="K24"/>
  <c r="I24"/>
  <c r="K23"/>
  <c r="I23"/>
  <c r="K22"/>
  <c r="I22"/>
  <c r="K21"/>
  <c r="I21"/>
  <c r="K20"/>
  <c r="I20"/>
  <c r="K8"/>
  <c r="I8"/>
  <c r="S72" l="1"/>
  <c r="S68"/>
  <c r="S64"/>
  <c r="S60"/>
  <c r="S34"/>
  <c r="S30"/>
  <c r="S26"/>
  <c r="S22"/>
  <c r="S36"/>
  <c r="S32"/>
  <c r="S28"/>
  <c r="U12"/>
  <c r="U16"/>
  <c r="U20"/>
  <c r="U22"/>
  <c r="U24"/>
  <c r="U27"/>
  <c r="U30"/>
  <c r="U32"/>
  <c r="U34"/>
  <c r="U38"/>
  <c r="U40"/>
  <c r="U42"/>
  <c r="U45"/>
  <c r="U47"/>
  <c r="U49"/>
  <c r="U51"/>
  <c r="U53"/>
  <c r="U56"/>
  <c r="U59"/>
  <c r="U62"/>
  <c r="U64"/>
  <c r="U67"/>
  <c r="U69"/>
  <c r="U72"/>
  <c r="U74"/>
  <c r="U10"/>
  <c r="U15"/>
  <c r="U19"/>
  <c r="U21"/>
  <c r="U23"/>
  <c r="U25"/>
  <c r="U29"/>
  <c r="U31"/>
  <c r="U33"/>
  <c r="U37"/>
  <c r="U39"/>
  <c r="U41"/>
  <c r="U44"/>
  <c r="U46"/>
  <c r="U48"/>
  <c r="U50"/>
  <c r="U52"/>
  <c r="U54"/>
  <c r="U58"/>
  <c r="U60"/>
  <c r="U63"/>
  <c r="U66"/>
  <c r="U68"/>
  <c r="U70"/>
  <c r="U73"/>
  <c r="U75"/>
  <c r="S70"/>
  <c r="S45"/>
  <c r="S58"/>
  <c r="S54"/>
  <c r="S50"/>
  <c r="S46"/>
  <c r="S42"/>
  <c r="S38"/>
  <c r="T34"/>
  <c r="V34" s="1"/>
  <c r="T32"/>
  <c r="T30"/>
  <c r="T28"/>
  <c r="T26"/>
  <c r="S62"/>
  <c r="S37"/>
  <c r="T22"/>
  <c r="S56"/>
  <c r="S52"/>
  <c r="S48"/>
  <c r="S44"/>
  <c r="S40"/>
  <c r="T20"/>
  <c r="S20"/>
  <c r="S66"/>
  <c r="T24"/>
  <c r="S71"/>
  <c r="S55"/>
  <c r="S76"/>
  <c r="S69"/>
  <c r="S24"/>
  <c r="T76"/>
  <c r="S74"/>
  <c r="T72"/>
  <c r="V72" s="1"/>
  <c r="T70"/>
  <c r="T68"/>
  <c r="T66"/>
  <c r="T64"/>
  <c r="V64" s="1"/>
  <c r="T62"/>
  <c r="T60"/>
  <c r="T58"/>
  <c r="T56"/>
  <c r="T54"/>
  <c r="T52"/>
  <c r="T50"/>
  <c r="T48"/>
  <c r="T46"/>
  <c r="T44"/>
  <c r="T42"/>
  <c r="T40"/>
  <c r="T38"/>
  <c r="T36"/>
  <c r="Q19"/>
  <c r="K19"/>
  <c r="I19"/>
  <c r="S67"/>
  <c r="S63"/>
  <c r="S59"/>
  <c r="S51"/>
  <c r="S47"/>
  <c r="S43"/>
  <c r="S39"/>
  <c r="S35"/>
  <c r="S31"/>
  <c r="S27"/>
  <c r="S23"/>
  <c r="S8"/>
  <c r="Q75"/>
  <c r="S75" s="1"/>
  <c r="T74"/>
  <c r="S73"/>
  <c r="S65"/>
  <c r="S61"/>
  <c r="S57"/>
  <c r="S53"/>
  <c r="S49"/>
  <c r="S41"/>
  <c r="S33"/>
  <c r="S29"/>
  <c r="S25"/>
  <c r="S21"/>
  <c r="R8"/>
  <c r="T8" s="1"/>
  <c r="R75"/>
  <c r="T75" s="1"/>
  <c r="R73"/>
  <c r="T73" s="1"/>
  <c r="R71"/>
  <c r="T71" s="1"/>
  <c r="R69"/>
  <c r="T69" s="1"/>
  <c r="R67"/>
  <c r="T67" s="1"/>
  <c r="R65"/>
  <c r="T65" s="1"/>
  <c r="R63"/>
  <c r="T63" s="1"/>
  <c r="R61"/>
  <c r="T61" s="1"/>
  <c r="R59"/>
  <c r="T59" s="1"/>
  <c r="R57"/>
  <c r="T57" s="1"/>
  <c r="R55"/>
  <c r="T55" s="1"/>
  <c r="R53"/>
  <c r="T53" s="1"/>
  <c r="R51"/>
  <c r="T51" s="1"/>
  <c r="R49"/>
  <c r="T49" s="1"/>
  <c r="R47"/>
  <c r="T47" s="1"/>
  <c r="R45"/>
  <c r="T45" s="1"/>
  <c r="R43"/>
  <c r="T43" s="1"/>
  <c r="R41"/>
  <c r="T41" s="1"/>
  <c r="R39"/>
  <c r="T39" s="1"/>
  <c r="R37"/>
  <c r="T37" s="1"/>
  <c r="R35"/>
  <c r="T35" s="1"/>
  <c r="R33"/>
  <c r="T33" s="1"/>
  <c r="R31"/>
  <c r="T31" s="1"/>
  <c r="R29"/>
  <c r="T29" s="1"/>
  <c r="R27"/>
  <c r="T27" s="1"/>
  <c r="R25"/>
  <c r="T25" s="1"/>
  <c r="R23"/>
  <c r="T23" s="1"/>
  <c r="R21"/>
  <c r="T21" s="1"/>
  <c r="R19"/>
  <c r="T19" s="1"/>
  <c r="V60" l="1"/>
  <c r="W60" s="1"/>
  <c r="V68"/>
  <c r="V30"/>
  <c r="W64"/>
  <c r="W34"/>
  <c r="W30"/>
  <c r="W68"/>
  <c r="W72"/>
  <c r="V20"/>
  <c r="W20" s="1"/>
  <c r="V21"/>
  <c r="W21" s="1"/>
  <c r="V29"/>
  <c r="W29" s="1"/>
  <c r="V33"/>
  <c r="W33" s="1"/>
  <c r="V41"/>
  <c r="W41" s="1"/>
  <c r="V49"/>
  <c r="W49" s="1"/>
  <c r="V53"/>
  <c r="W53" s="1"/>
  <c r="V57"/>
  <c r="V61"/>
  <c r="V65"/>
  <c r="V73"/>
  <c r="W73" s="1"/>
  <c r="V75"/>
  <c r="W75" s="1"/>
  <c r="V23"/>
  <c r="W23" s="1"/>
  <c r="V31"/>
  <c r="W31" s="1"/>
  <c r="V35"/>
  <c r="V47"/>
  <c r="W47" s="1"/>
  <c r="V51"/>
  <c r="W51" s="1"/>
  <c r="V59"/>
  <c r="W59" s="1"/>
  <c r="V63"/>
  <c r="W63" s="1"/>
  <c r="V67"/>
  <c r="W67" s="1"/>
  <c r="V69"/>
  <c r="W69" s="1"/>
  <c r="V55"/>
  <c r="V40"/>
  <c r="W40" s="1"/>
  <c r="V48"/>
  <c r="W48" s="1"/>
  <c r="V56"/>
  <c r="W56" s="1"/>
  <c r="V37"/>
  <c r="W37" s="1"/>
  <c r="V42"/>
  <c r="W42" s="1"/>
  <c r="V50"/>
  <c r="W50" s="1"/>
  <c r="V58"/>
  <c r="W58" s="1"/>
  <c r="V70"/>
  <c r="W70" s="1"/>
  <c r="V32"/>
  <c r="W32" s="1"/>
  <c r="V22"/>
  <c r="W22" s="1"/>
  <c r="V25"/>
  <c r="W25" s="1"/>
  <c r="V8"/>
  <c r="V27"/>
  <c r="W27" s="1"/>
  <c r="V39"/>
  <c r="W39" s="1"/>
  <c r="V43"/>
  <c r="V74"/>
  <c r="W74" s="1"/>
  <c r="V24"/>
  <c r="W24" s="1"/>
  <c r="V76"/>
  <c r="V71"/>
  <c r="V66"/>
  <c r="W66" s="1"/>
  <c r="V44"/>
  <c r="W44" s="1"/>
  <c r="V52"/>
  <c r="W52" s="1"/>
  <c r="V62"/>
  <c r="W62" s="1"/>
  <c r="V38"/>
  <c r="W38" s="1"/>
  <c r="V46"/>
  <c r="W46" s="1"/>
  <c r="V54"/>
  <c r="W54" s="1"/>
  <c r="V45"/>
  <c r="W45" s="1"/>
  <c r="V28"/>
  <c r="V36"/>
  <c r="V26"/>
  <c r="S19"/>
  <c r="R18"/>
  <c r="Q18"/>
  <c r="T18"/>
  <c r="K18"/>
  <c r="I18"/>
  <c r="R14"/>
  <c r="Q14"/>
  <c r="T14"/>
  <c r="K14"/>
  <c r="I14"/>
  <c r="R10"/>
  <c r="Q10"/>
  <c r="T10"/>
  <c r="K10"/>
  <c r="I10"/>
  <c r="Q15"/>
  <c r="S15"/>
  <c r="R15"/>
  <c r="K15"/>
  <c r="I15"/>
  <c r="Q11"/>
  <c r="S11"/>
  <c r="R11"/>
  <c r="K11"/>
  <c r="I11"/>
  <c r="R16"/>
  <c r="Q16"/>
  <c r="T16"/>
  <c r="K16"/>
  <c r="I16"/>
  <c r="R12"/>
  <c r="Q12"/>
  <c r="T12"/>
  <c r="K12"/>
  <c r="I12"/>
  <c r="Q17"/>
  <c r="S17"/>
  <c r="R17"/>
  <c r="K17"/>
  <c r="I17"/>
  <c r="Q13"/>
  <c r="S13"/>
  <c r="R13"/>
  <c r="K13"/>
  <c r="I13"/>
  <c r="Q9"/>
  <c r="S9"/>
  <c r="R9"/>
  <c r="K9"/>
  <c r="I9"/>
  <c r="W76" l="1"/>
  <c r="W71"/>
  <c r="W65"/>
  <c r="W61"/>
  <c r="W57"/>
  <c r="W55"/>
  <c r="W43"/>
  <c r="W36"/>
  <c r="W35"/>
  <c r="W28"/>
  <c r="W26"/>
  <c r="W8"/>
  <c r="V19"/>
  <c r="W19" s="1"/>
  <c r="S18"/>
  <c r="T13"/>
  <c r="S12"/>
  <c r="V12" s="1"/>
  <c r="W12" s="1"/>
  <c r="S16"/>
  <c r="V16" s="1"/>
  <c r="W16" s="1"/>
  <c r="S14"/>
  <c r="V14" s="1"/>
  <c r="T9"/>
  <c r="T17"/>
  <c r="T11"/>
  <c r="T15"/>
  <c r="S10"/>
  <c r="W14" l="1"/>
  <c r="V18"/>
  <c r="V11"/>
  <c r="V13"/>
  <c r="V10"/>
  <c r="W10" s="1"/>
  <c r="V15"/>
  <c r="W15" s="1"/>
  <c r="V17"/>
  <c r="V9"/>
  <c r="W9" s="1"/>
  <c r="W18" l="1"/>
  <c r="W17"/>
  <c r="W13"/>
  <c r="W11"/>
</calcChain>
</file>

<file path=xl/sharedStrings.xml><?xml version="1.0" encoding="utf-8"?>
<sst xmlns="http://schemas.openxmlformats.org/spreadsheetml/2006/main" count="413" uniqueCount="146">
  <si>
    <t>TB</t>
  </si>
  <si>
    <t>B</t>
  </si>
  <si>
    <t>WB</t>
  </si>
  <si>
    <r>
      <t>(Bq m</t>
    </r>
    <r>
      <rPr>
        <b/>
        <vertAlign val="superscript"/>
        <sz val="10"/>
        <rFont val="Arial"/>
        <family val="2"/>
      </rPr>
      <t>-3</t>
    </r>
    <r>
      <rPr>
        <b/>
        <sz val="10"/>
        <rFont val="Arial"/>
        <family val="2"/>
      </rPr>
      <t>)</t>
    </r>
  </si>
  <si>
    <t>Organism</t>
  </si>
  <si>
    <t>N/A</t>
  </si>
  <si>
    <t>Internal</t>
  </si>
  <si>
    <t>b + g</t>
  </si>
  <si>
    <t>a</t>
  </si>
  <si>
    <t>External</t>
  </si>
  <si>
    <r>
      <t xml:space="preserve">Low </t>
    </r>
    <r>
      <rPr>
        <b/>
        <sz val="10"/>
        <rFont val="Symbol"/>
        <family val="1"/>
        <charset val="2"/>
      </rPr>
      <t>b</t>
    </r>
  </si>
  <si>
    <t>Air concentration</t>
  </si>
  <si>
    <t>CF (soil:air)</t>
  </si>
  <si>
    <t>Soil</t>
  </si>
  <si>
    <t>Occupancy factors</t>
  </si>
  <si>
    <t>Organ</t>
  </si>
  <si>
    <t>Immersion</t>
  </si>
  <si>
    <t>Total</t>
  </si>
  <si>
    <t>Ant</t>
  </si>
  <si>
    <t>Bacteria</t>
  </si>
  <si>
    <t>Bechsteins bat</t>
  </si>
  <si>
    <t>Bird egg</t>
  </si>
  <si>
    <t>Bee</t>
  </si>
  <si>
    <t>Bewicks swan</t>
  </si>
  <si>
    <t>Bird</t>
  </si>
  <si>
    <t>Black-tailed godwit</t>
  </si>
  <si>
    <t>Reptile</t>
  </si>
  <si>
    <t>Brent goose</t>
  </si>
  <si>
    <t>Caterpillar</t>
  </si>
  <si>
    <t>Chough</t>
  </si>
  <si>
    <t>Curlew</t>
  </si>
  <si>
    <t>Dartford Warbler</t>
  </si>
  <si>
    <t>Desmoulins whorl snail</t>
  </si>
  <si>
    <t>Dormouse</t>
  </si>
  <si>
    <t>Rodent</t>
  </si>
  <si>
    <t>Dunlin</t>
  </si>
  <si>
    <t>Early gentian</t>
  </si>
  <si>
    <t>Herb</t>
  </si>
  <si>
    <t>Earthworm</t>
  </si>
  <si>
    <t>Fen orchid</t>
  </si>
  <si>
    <t>Fungi</t>
  </si>
  <si>
    <t>Gadwall</t>
  </si>
  <si>
    <t>Golden Plover</t>
  </si>
  <si>
    <t>Great crested newt</t>
  </si>
  <si>
    <t>Greater horseshoe bat</t>
  </si>
  <si>
    <t>Grey Plover</t>
  </si>
  <si>
    <t>Honey buzzard</t>
  </si>
  <si>
    <t>Kittewake</t>
  </si>
  <si>
    <t>Knot</t>
  </si>
  <si>
    <t>Lapwing</t>
  </si>
  <si>
    <t>Lesser Horseshoe Bat</t>
  </si>
  <si>
    <t>Lichen</t>
  </si>
  <si>
    <t>Marsh harrier</t>
  </si>
  <si>
    <t>Mediterranean gull</t>
  </si>
  <si>
    <t>Natterjack toad</t>
  </si>
  <si>
    <t>Nightjar</t>
  </si>
  <si>
    <t>Oystercatcher</t>
  </si>
  <si>
    <t>Peregrine</t>
  </si>
  <si>
    <t>Petal wort</t>
  </si>
  <si>
    <t>Pink-Footed Goose</t>
  </si>
  <si>
    <t>Pintail</t>
  </si>
  <si>
    <t>Redshank</t>
  </si>
  <si>
    <t>Ringed plover</t>
  </si>
  <si>
    <t>Ruff</t>
  </si>
  <si>
    <t>Sand Lizard</t>
  </si>
  <si>
    <t>Sanderling</t>
  </si>
  <si>
    <t>Seed</t>
  </si>
  <si>
    <t>Shore dock</t>
  </si>
  <si>
    <t>Short-Eared Owl</t>
  </si>
  <si>
    <t>Shoveler</t>
  </si>
  <si>
    <t>Shrub</t>
  </si>
  <si>
    <t>Smooth snake</t>
  </si>
  <si>
    <t>Snipe</t>
  </si>
  <si>
    <t>Stag beetle</t>
  </si>
  <si>
    <t>Woodlouse</t>
  </si>
  <si>
    <t>Stone curlew</t>
  </si>
  <si>
    <t>Teal</t>
  </si>
  <si>
    <t>Tree</t>
  </si>
  <si>
    <t>White-fronted goose</t>
  </si>
  <si>
    <t>Whooper swan</t>
  </si>
  <si>
    <t>Wigeon</t>
  </si>
  <si>
    <t>Woodlark</t>
  </si>
  <si>
    <t>Feature organism</t>
  </si>
  <si>
    <t>Air</t>
  </si>
  <si>
    <r>
      <t>Internal DCC (uGy/h per Bq/m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</si>
  <si>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Note: external DCCs are not weighted</t>
  </si>
  <si>
    <t>Combined</t>
  </si>
  <si>
    <r>
      <t>External DCC (microGy h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/Bq m</t>
    </r>
    <r>
      <rPr>
        <b/>
        <vertAlign val="superscript"/>
        <sz val="10"/>
        <rFont val="Arial"/>
        <family val="2"/>
      </rPr>
      <t>-3</t>
    </r>
    <r>
      <rPr>
        <b/>
        <sz val="10"/>
        <rFont val="Arial"/>
        <family val="2"/>
      </rPr>
      <t>)</t>
    </r>
  </si>
  <si>
    <r>
      <t>(Bq kg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)</t>
    </r>
  </si>
  <si>
    <r>
      <t>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kg</t>
    </r>
    <r>
      <rPr>
        <b/>
        <vertAlign val="superscript"/>
        <sz val="10"/>
        <rFont val="Arial"/>
        <family val="2"/>
      </rPr>
      <t xml:space="preserve">-1 </t>
    </r>
    <r>
      <rPr>
        <b/>
        <sz val="10"/>
        <rFont val="Arial"/>
        <family val="2"/>
      </rPr>
      <t>wet)</t>
    </r>
  </si>
  <si>
    <r>
      <t>(Bq kg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 xml:space="preserve"> wet)</t>
    </r>
  </si>
  <si>
    <r>
      <t xml:space="preserve">a </t>
    </r>
    <r>
      <rPr>
        <b/>
        <sz val="10"/>
        <rFont val="Arial"/>
        <family val="2"/>
      </rPr>
      <t>(unweighted)</t>
    </r>
  </si>
  <si>
    <r>
      <t xml:space="preserve">a </t>
    </r>
    <r>
      <rPr>
        <b/>
        <sz val="10"/>
        <rFont val="Arial"/>
        <family val="2"/>
      </rPr>
      <t>(weighted)</t>
    </r>
  </si>
  <si>
    <t>RADON DOSE CALCULATOR FOR NON-HUMAN BIOTA</t>
  </si>
  <si>
    <r>
      <t>Internal dose rate (</t>
    </r>
    <r>
      <rPr>
        <b/>
        <sz val="9"/>
        <rFont val="Symbol"/>
        <family val="1"/>
        <charset val="2"/>
      </rPr>
      <t>m</t>
    </r>
    <r>
      <rPr>
        <b/>
        <sz val="9"/>
        <rFont val="Times New Roman"/>
        <family val="1"/>
      </rPr>
      <t>Gy h</t>
    </r>
    <r>
      <rPr>
        <b/>
        <vertAlign val="superscript"/>
        <sz val="9"/>
        <rFont val="Times New Roman"/>
        <family val="1"/>
      </rPr>
      <t>-1</t>
    </r>
    <r>
      <rPr>
        <b/>
        <sz val="9"/>
        <rFont val="Times New Roman"/>
        <family val="1"/>
      </rPr>
      <t>)</t>
    </r>
  </si>
  <si>
    <r>
      <t>External dose rate (</t>
    </r>
    <r>
      <rPr>
        <b/>
        <sz val="9"/>
        <rFont val="Symbol"/>
        <family val="1"/>
        <charset val="2"/>
      </rPr>
      <t>m</t>
    </r>
    <r>
      <rPr>
        <b/>
        <sz val="9"/>
        <rFont val="Times New Roman"/>
        <family val="1"/>
      </rPr>
      <t>Gy h</t>
    </r>
    <r>
      <rPr>
        <b/>
        <vertAlign val="superscript"/>
        <sz val="9"/>
        <rFont val="Times New Roman"/>
        <family val="1"/>
      </rPr>
      <t>-1</t>
    </r>
    <r>
      <rPr>
        <b/>
        <sz val="9"/>
        <rFont val="Times New Roman"/>
        <family val="1"/>
      </rPr>
      <t>)</t>
    </r>
  </si>
  <si>
    <r>
      <t xml:space="preserve">Low </t>
    </r>
    <r>
      <rPr>
        <b/>
        <sz val="9"/>
        <rFont val="Symbol"/>
        <family val="1"/>
        <charset val="2"/>
      </rPr>
      <t>b</t>
    </r>
  </si>
  <si>
    <t>Moss</t>
  </si>
  <si>
    <t>Grass</t>
  </si>
  <si>
    <t>Herb. mml.</t>
  </si>
  <si>
    <t>Carn. mml.</t>
  </si>
  <si>
    <t>Total int</t>
  </si>
  <si>
    <t>Total ext</t>
  </si>
  <si>
    <t>Soil surf.</t>
  </si>
  <si>
    <t>Data from report</t>
  </si>
  <si>
    <t>Data from calculator</t>
  </si>
  <si>
    <t>CHECKING RESULTS - QA VERIFICATION</t>
  </si>
  <si>
    <r>
      <t>1 - Comparison with EA assessment (medium activity case, 14 Bq/m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</si>
  <si>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Internal dose rate (</t>
    </r>
    <r>
      <rPr>
        <sz val="9"/>
        <rFont val="Symbol"/>
        <family val="1"/>
        <charset val="2"/>
      </rPr>
      <t>m</t>
    </r>
    <r>
      <rPr>
        <sz val="9"/>
        <rFont val="Times New Roman"/>
        <family val="1"/>
      </rPr>
      <t>Gy h</t>
    </r>
    <r>
      <rPr>
        <vertAlign val="superscript"/>
        <sz val="9"/>
        <rFont val="Times New Roman"/>
        <family val="1"/>
      </rPr>
      <t>-1</t>
    </r>
    <r>
      <rPr>
        <sz val="9"/>
        <rFont val="Times New Roman"/>
        <family val="1"/>
      </rPr>
      <t>)</t>
    </r>
  </si>
  <si>
    <r>
      <t>External dose rate (</t>
    </r>
    <r>
      <rPr>
        <sz val="9"/>
        <rFont val="Symbol"/>
        <family val="1"/>
        <charset val="2"/>
      </rPr>
      <t>m</t>
    </r>
    <r>
      <rPr>
        <sz val="9"/>
        <rFont val="Times New Roman"/>
        <family val="1"/>
      </rPr>
      <t>Gy h</t>
    </r>
    <r>
      <rPr>
        <vertAlign val="superscript"/>
        <sz val="9"/>
        <rFont val="Times New Roman"/>
        <family val="1"/>
      </rPr>
      <t>-1</t>
    </r>
    <r>
      <rPr>
        <sz val="9"/>
        <rFont val="Times New Roman"/>
        <family val="1"/>
      </rPr>
      <t>)</t>
    </r>
  </si>
  <si>
    <r>
      <t xml:space="preserve">Low </t>
    </r>
    <r>
      <rPr>
        <sz val="9"/>
        <rFont val="Symbol"/>
        <family val="1"/>
        <charset val="2"/>
      </rPr>
      <t>b</t>
    </r>
  </si>
  <si>
    <t>Differences</t>
  </si>
  <si>
    <t>Bird Egg</t>
  </si>
  <si>
    <r>
      <t>2 - Comparison with EA assessment (27.9 Bq/m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</si>
  <si>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2 - Comparison with EA assessment (5.11e-4 Bq/m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</si>
  <si>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Result  = it reproduces the assessment that wsas performed for the EA - differences are just rounding errors</t>
  </si>
  <si>
    <r>
      <t>DPUC External (</t>
    </r>
    <r>
      <rPr>
        <b/>
        <sz val="11"/>
        <rFont val="Symbol"/>
        <family val="1"/>
        <charset val="2"/>
      </rPr>
      <t>m</t>
    </r>
    <r>
      <rPr>
        <b/>
        <sz val="11"/>
        <rFont val="Times New Roman"/>
        <family val="1"/>
      </rPr>
      <t>Gy Bq</t>
    </r>
    <r>
      <rPr>
        <b/>
        <vertAlign val="superscript"/>
        <sz val="11"/>
        <rFont val="Times New Roman"/>
        <family val="1"/>
      </rPr>
      <t>-1</t>
    </r>
    <r>
      <rPr>
        <b/>
        <sz val="11"/>
        <rFont val="Times New Roman"/>
        <family val="1"/>
      </rPr>
      <t xml:space="preserve"> h</t>
    </r>
    <r>
      <rPr>
        <b/>
        <vertAlign val="superscript"/>
        <sz val="11"/>
        <rFont val="Times New Roman"/>
        <family val="1"/>
      </rPr>
      <t>-1</t>
    </r>
    <r>
      <rPr>
        <b/>
        <sz val="11"/>
        <rFont val="Times New Roman"/>
        <family val="1"/>
      </rPr>
      <t xml:space="preserve"> m</t>
    </r>
    <r>
      <rPr>
        <b/>
        <vertAlign val="superscript"/>
        <sz val="11"/>
        <rFont val="Times New Roman"/>
        <family val="1"/>
      </rPr>
      <t>3</t>
    </r>
    <r>
      <rPr>
        <b/>
        <sz val="11"/>
        <rFont val="Times New Roman"/>
        <family val="1"/>
      </rPr>
      <t>)</t>
    </r>
  </si>
  <si>
    <r>
      <t xml:space="preserve">Low </t>
    </r>
    <r>
      <rPr>
        <b/>
        <sz val="11"/>
        <rFont val="Symbol"/>
        <family val="1"/>
        <charset val="2"/>
      </rPr>
      <t>b</t>
    </r>
  </si>
  <si>
    <t>Wood louse</t>
  </si>
  <si>
    <t>Herbivore mammal</t>
  </si>
  <si>
    <t>Carnivore mammal</t>
  </si>
  <si>
    <r>
      <t>Air density (kg m</t>
    </r>
    <r>
      <rPr>
        <vertAlign val="superscript"/>
        <sz val="10"/>
        <rFont val="Arial"/>
        <family val="2"/>
      </rPr>
      <t>-3</t>
    </r>
    <r>
      <rPr>
        <sz val="10"/>
        <rFont val="Arial"/>
        <family val="2"/>
      </rPr>
      <t>) =</t>
    </r>
  </si>
  <si>
    <r>
      <t xml:space="preserve">Radiation weighting factor for internal </t>
    </r>
    <r>
      <rPr>
        <sz val="10"/>
        <rFont val="Symbol"/>
        <family val="1"/>
        <charset val="2"/>
      </rPr>
      <t>a</t>
    </r>
    <r>
      <rPr>
        <sz val="10"/>
        <rFont val="Arial"/>
        <family val="2"/>
      </rPr>
      <t>-irradiation:</t>
    </r>
  </si>
  <si>
    <t xml:space="preserve">Air concentration = </t>
  </si>
  <si>
    <t>Bq/m3</t>
  </si>
  <si>
    <t>equialent to</t>
  </si>
  <si>
    <t>8.33E-1 Bq/kg of air</t>
  </si>
  <si>
    <t>Size class</t>
  </si>
  <si>
    <t>Hen harrier</t>
  </si>
  <si>
    <t xml:space="preserve">Lesser black-backed gull </t>
  </si>
  <si>
    <t xml:space="preserve">Otter </t>
  </si>
  <si>
    <t xml:space="preserve">Hen harrier </t>
  </si>
  <si>
    <t>Soil concent.</t>
  </si>
  <si>
    <r>
      <t>External dose rate components (</t>
    </r>
    <r>
      <rPr>
        <b/>
        <sz val="10"/>
        <rFont val="Symbol"/>
        <family val="1"/>
        <charset val="2"/>
      </rPr>
      <t>m</t>
    </r>
    <r>
      <rPr>
        <b/>
        <sz val="10"/>
        <rFont val="Arial"/>
        <family val="2"/>
      </rPr>
      <t>Gy h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)</t>
    </r>
  </si>
  <si>
    <r>
      <t>Total dose rate (</t>
    </r>
    <r>
      <rPr>
        <b/>
        <sz val="10"/>
        <rFont val="Symbol"/>
        <family val="1"/>
        <charset val="2"/>
      </rPr>
      <t>m</t>
    </r>
    <r>
      <rPr>
        <b/>
        <sz val="10"/>
        <rFont val="Arial"/>
        <family val="2"/>
      </rPr>
      <t>Gy h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)</t>
    </r>
  </si>
  <si>
    <t>Prepared by Jordi Vives I Batlle, SCK-CEN</t>
  </si>
  <si>
    <t>This dose calculator has been made freely available for use. The developer takes no responsibility for the results produced.</t>
  </si>
  <si>
    <t>Instructions:</t>
  </si>
  <si>
    <t>An air concentration is the required input for the calculator</t>
  </si>
  <si>
    <r>
      <t xml:space="preserve">The user can change the radiation weighting factor for internal </t>
    </r>
    <r>
      <rPr>
        <sz val="10"/>
        <rFont val="Calibri"/>
        <family val="2"/>
      </rPr>
      <t>α</t>
    </r>
    <r>
      <rPr>
        <sz val="10"/>
        <rFont val="Arial"/>
      </rPr>
      <t>-irradiation</t>
    </r>
  </si>
  <si>
    <t>The user can change the air density</t>
  </si>
  <si>
    <t>All parameters which can be changed by the user are shown in red text</t>
  </si>
  <si>
    <t>Acknowledgement:</t>
  </si>
  <si>
    <t>If you use the outputs of this calculator in publications please cite the following:</t>
  </si>
  <si>
    <t>Vives i Batlle J, Copplestone D, Jones SR. 2012. Allometric methodology for the assessment of radon exposures to wildlife. Sci Tot Environ., 427-428, 50-59. http://dx.doi.org/10.1016/j.scitotenv.2012.03.088</t>
  </si>
  <si>
    <t>Vives i Batlle J, Jones SR, Copplestone D. 2008. Dosimetric approach for biota exposure to inhaled radon daughters. Environment Agency Science Report, SC060080. Bristol: Environment Agency. http://publications.environment-agency.gov.uk/pdf/SCHO0908BOPA-e-e.pdf</t>
  </si>
</sst>
</file>

<file path=xl/styles.xml><?xml version="1.0" encoding="utf-8"?>
<styleSheet xmlns="http://schemas.openxmlformats.org/spreadsheetml/2006/main">
  <numFmts count="2">
    <numFmt numFmtId="164" formatCode="0.0E+00"/>
    <numFmt numFmtId="165" formatCode="0.0"/>
  </numFmts>
  <fonts count="30">
    <font>
      <sz val="10"/>
      <name val="Arial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  <charset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b/>
      <sz val="10"/>
      <name val="Symbol"/>
      <family val="1"/>
      <charset val="2"/>
    </font>
    <font>
      <b/>
      <sz val="12"/>
      <name val="Arial"/>
      <family val="2"/>
    </font>
    <font>
      <sz val="10"/>
      <color rgb="FF006100"/>
      <name val="Times New Roman"/>
      <family val="2"/>
    </font>
    <font>
      <sz val="10"/>
      <color rgb="FFFF0000"/>
      <name val="Arial"/>
      <family val="2"/>
    </font>
    <font>
      <b/>
      <sz val="9"/>
      <name val="Times New Roman"/>
      <family val="1"/>
    </font>
    <font>
      <b/>
      <sz val="9"/>
      <name val="Symbol"/>
      <family val="1"/>
      <charset val="2"/>
    </font>
    <font>
      <b/>
      <vertAlign val="superscript"/>
      <sz val="9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10"/>
      <color theme="1"/>
      <name val="Arial"/>
      <family val="2"/>
    </font>
    <font>
      <sz val="9"/>
      <color theme="1"/>
      <name val="Times New Roman"/>
      <family val="1"/>
    </font>
    <font>
      <sz val="10"/>
      <color rgb="FF00B050"/>
      <name val="Arial"/>
      <family val="2"/>
    </font>
    <font>
      <sz val="9"/>
      <name val="Symbol"/>
      <family val="1"/>
      <charset val="2"/>
    </font>
    <font>
      <vertAlign val="superscript"/>
      <sz val="9"/>
      <name val="Times New Roman"/>
      <family val="1"/>
    </font>
    <font>
      <sz val="10"/>
      <name val="Times New Roman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1"/>
      <name val="Symbol"/>
      <family val="1"/>
      <charset val="2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sz val="10"/>
      <name val="Calibri"/>
      <family val="2"/>
    </font>
    <font>
      <sz val="10"/>
      <color theme="3" tint="-0.249977111117893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9" fillId="5" borderId="0" applyNumberFormat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</cellStyleXfs>
  <cellXfs count="190">
    <xf numFmtId="0" fontId="0" fillId="0" borderId="0" xfId="0"/>
    <xf numFmtId="11" fontId="6" fillId="2" borderId="0" xfId="0" applyNumberFormat="1" applyFont="1" applyFill="1" applyBorder="1"/>
    <xf numFmtId="0" fontId="4" fillId="0" borderId="0" xfId="0" applyFont="1"/>
    <xf numFmtId="11" fontId="4" fillId="2" borderId="0" xfId="0" applyNumberFormat="1" applyFont="1" applyFill="1" applyBorder="1"/>
    <xf numFmtId="11" fontId="4" fillId="0" borderId="1" xfId="0" applyNumberFormat="1" applyFont="1" applyFill="1" applyBorder="1" applyAlignment="1">
      <alignment horizontal="left"/>
    </xf>
    <xf numFmtId="11" fontId="4" fillId="0" borderId="7" xfId="0" applyNumberFormat="1" applyFont="1" applyFill="1" applyBorder="1" applyAlignment="1">
      <alignment horizontal="left"/>
    </xf>
    <xf numFmtId="11" fontId="6" fillId="0" borderId="7" xfId="0" applyNumberFormat="1" applyFont="1" applyFill="1" applyBorder="1"/>
    <xf numFmtId="11" fontId="6" fillId="0" borderId="7" xfId="0" applyNumberFormat="1" applyFont="1" applyFill="1" applyBorder="1" applyAlignment="1">
      <alignment horizontal="left"/>
    </xf>
    <xf numFmtId="11" fontId="6" fillId="0" borderId="0" xfId="0" applyNumberFormat="1" applyFont="1" applyFill="1" applyBorder="1"/>
    <xf numFmtId="11" fontId="6" fillId="0" borderId="0" xfId="0" applyNumberFormat="1" applyFont="1" applyFill="1" applyBorder="1" applyAlignment="1">
      <alignment horizontal="center"/>
    </xf>
    <xf numFmtId="11" fontId="7" fillId="0" borderId="0" xfId="0" applyNumberFormat="1" applyFont="1" applyFill="1" applyBorder="1" applyAlignment="1">
      <alignment horizontal="center"/>
    </xf>
    <xf numFmtId="0" fontId="6" fillId="0" borderId="0" xfId="0" applyFont="1"/>
    <xf numFmtId="11" fontId="4" fillId="0" borderId="3" xfId="0" applyNumberFormat="1" applyFont="1" applyFill="1" applyBorder="1" applyAlignment="1">
      <alignment horizontal="center"/>
    </xf>
    <xf numFmtId="11" fontId="6" fillId="0" borderId="7" xfId="0" applyNumberFormat="1" applyFont="1" applyFill="1" applyBorder="1" applyAlignment="1">
      <alignment horizontal="center"/>
    </xf>
    <xf numFmtId="11" fontId="6" fillId="0" borderId="8" xfId="0" applyNumberFormat="1" applyFont="1" applyFill="1" applyBorder="1" applyAlignment="1">
      <alignment horizontal="center"/>
    </xf>
    <xf numFmtId="11" fontId="4" fillId="0" borderId="4" xfId="0" applyNumberFormat="1" applyFont="1" applyFill="1" applyBorder="1" applyAlignment="1">
      <alignment horizontal="center"/>
    </xf>
    <xf numFmtId="11" fontId="4" fillId="0" borderId="5" xfId="0" applyNumberFormat="1" applyFont="1" applyFill="1" applyBorder="1" applyAlignment="1">
      <alignment horizontal="center"/>
    </xf>
    <xf numFmtId="11" fontId="4" fillId="0" borderId="6" xfId="0" applyNumberFormat="1" applyFont="1" applyFill="1" applyBorder="1" applyAlignment="1">
      <alignment horizontal="center"/>
    </xf>
    <xf numFmtId="11" fontId="6" fillId="3" borderId="0" xfId="0" applyNumberFormat="1" applyFont="1" applyFill="1" applyBorder="1" applyAlignment="1">
      <alignment horizontal="center"/>
    </xf>
    <xf numFmtId="11" fontId="6" fillId="3" borderId="0" xfId="0" applyNumberFormat="1" applyFont="1" applyFill="1" applyBorder="1"/>
    <xf numFmtId="11" fontId="6" fillId="3" borderId="5" xfId="0" applyNumberFormat="1" applyFont="1" applyFill="1" applyBorder="1" applyAlignment="1">
      <alignment horizontal="center"/>
    </xf>
    <xf numFmtId="11" fontId="6" fillId="3" borderId="7" xfId="0" applyNumberFormat="1" applyFont="1" applyFill="1" applyBorder="1" applyAlignment="1">
      <alignment horizontal="left"/>
    </xf>
    <xf numFmtId="11" fontId="6" fillId="3" borderId="7" xfId="0" applyNumberFormat="1" applyFont="1" applyFill="1" applyBorder="1" applyAlignment="1">
      <alignment horizontal="center"/>
    </xf>
    <xf numFmtId="11" fontId="6" fillId="3" borderId="4" xfId="0" applyNumberFormat="1" applyFont="1" applyFill="1" applyBorder="1" applyAlignment="1">
      <alignment horizontal="left"/>
    </xf>
    <xf numFmtId="11" fontId="6" fillId="3" borderId="4" xfId="0" applyNumberFormat="1" applyFont="1" applyFill="1" applyBorder="1" applyAlignment="1">
      <alignment horizontal="center"/>
    </xf>
    <xf numFmtId="11" fontId="4" fillId="0" borderId="2" xfId="0" applyNumberFormat="1" applyFont="1" applyFill="1" applyBorder="1" applyAlignment="1">
      <alignment horizontal="center"/>
    </xf>
    <xf numFmtId="11" fontId="4" fillId="0" borderId="2" xfId="0" applyNumberFormat="1" applyFont="1" applyFill="1" applyBorder="1"/>
    <xf numFmtId="11" fontId="4" fillId="0" borderId="0" xfId="0" applyNumberFormat="1" applyFont="1" applyFill="1" applyBorder="1" applyAlignment="1">
      <alignment horizontal="center"/>
    </xf>
    <xf numFmtId="11" fontId="4" fillId="0" borderId="2" xfId="0" applyNumberFormat="1" applyFont="1" applyFill="1" applyBorder="1" applyAlignment="1">
      <alignment horizontal="left"/>
    </xf>
    <xf numFmtId="11" fontId="6" fillId="3" borderId="8" xfId="0" applyNumberFormat="1" applyFont="1" applyFill="1" applyBorder="1" applyAlignment="1">
      <alignment horizontal="center"/>
    </xf>
    <xf numFmtId="11" fontId="6" fillId="3" borderId="1" xfId="0" applyNumberFormat="1" applyFont="1" applyFill="1" applyBorder="1" applyAlignment="1">
      <alignment horizontal="center"/>
    </xf>
    <xf numFmtId="11" fontId="6" fillId="3" borderId="2" xfId="0" applyNumberFormat="1" applyFont="1" applyFill="1" applyBorder="1" applyAlignment="1">
      <alignment horizontal="center"/>
    </xf>
    <xf numFmtId="11" fontId="6" fillId="3" borderId="3" xfId="0" applyNumberFormat="1" applyFont="1" applyFill="1" applyBorder="1" applyAlignment="1">
      <alignment horizontal="center"/>
    </xf>
    <xf numFmtId="11" fontId="6" fillId="3" borderId="6" xfId="0" applyNumberFormat="1" applyFont="1" applyFill="1" applyBorder="1" applyAlignment="1">
      <alignment horizontal="center"/>
    </xf>
    <xf numFmtId="11" fontId="4" fillId="0" borderId="7" xfId="0" applyNumberFormat="1" applyFont="1" applyFill="1" applyBorder="1" applyAlignment="1">
      <alignment horizontal="center"/>
    </xf>
    <xf numFmtId="11" fontId="4" fillId="0" borderId="0" xfId="0" applyNumberFormat="1" applyFont="1" applyFill="1" applyBorder="1"/>
    <xf numFmtId="11" fontId="4" fillId="0" borderId="2" xfId="0" applyNumberFormat="1" applyFont="1" applyFill="1" applyBorder="1" applyAlignment="1"/>
    <xf numFmtId="11" fontId="4" fillId="0" borderId="4" xfId="0" applyNumberFormat="1" applyFont="1" applyFill="1" applyBorder="1"/>
    <xf numFmtId="11" fontId="4" fillId="0" borderId="5" xfId="0" applyNumberFormat="1" applyFont="1" applyFill="1" applyBorder="1"/>
    <xf numFmtId="11" fontId="4" fillId="0" borderId="6" xfId="0" applyNumberFormat="1" applyFont="1" applyFill="1" applyBorder="1"/>
    <xf numFmtId="11" fontId="4" fillId="0" borderId="7" xfId="0" applyNumberFormat="1" applyFont="1" applyFill="1" applyBorder="1" applyAlignment="1">
      <alignment horizontal="center"/>
    </xf>
    <xf numFmtId="11" fontId="4" fillId="0" borderId="0" xfId="0" applyNumberFormat="1" applyFont="1" applyFill="1" applyBorder="1" applyAlignment="1">
      <alignment horizontal="center"/>
    </xf>
    <xf numFmtId="11" fontId="4" fillId="0" borderId="8" xfId="0" applyNumberFormat="1" applyFont="1" applyFill="1" applyBorder="1" applyAlignment="1">
      <alignment horizontal="center"/>
    </xf>
    <xf numFmtId="11" fontId="1" fillId="0" borderId="0" xfId="0" applyNumberFormat="1" applyFont="1" applyFill="1" applyBorder="1" applyAlignment="1">
      <alignment horizontal="center"/>
    </xf>
    <xf numFmtId="11" fontId="1" fillId="0" borderId="0" xfId="0" applyNumberFormat="1" applyFont="1" applyFill="1" applyBorder="1"/>
    <xf numFmtId="11" fontId="7" fillId="0" borderId="0" xfId="0" applyNumberFormat="1" applyFont="1" applyFill="1" applyBorder="1" applyAlignment="1">
      <alignment horizontal="center"/>
    </xf>
    <xf numFmtId="11" fontId="7" fillId="0" borderId="8" xfId="0" applyNumberFormat="1" applyFont="1" applyFill="1" applyBorder="1" applyAlignment="1">
      <alignment horizontal="center"/>
    </xf>
    <xf numFmtId="11" fontId="7" fillId="0" borderId="5" xfId="0" applyNumberFormat="1" applyFont="1" applyFill="1" applyBorder="1" applyAlignment="1">
      <alignment horizontal="center"/>
    </xf>
    <xf numFmtId="11" fontId="7" fillId="0" borderId="6" xfId="0" applyNumberFormat="1" applyFont="1" applyFill="1" applyBorder="1" applyAlignment="1">
      <alignment horizontal="center"/>
    </xf>
    <xf numFmtId="11" fontId="8" fillId="0" borderId="0" xfId="0" applyNumberFormat="1" applyFont="1" applyFill="1" applyBorder="1"/>
    <xf numFmtId="11" fontId="8" fillId="0" borderId="0" xfId="0" applyNumberFormat="1" applyFont="1" applyFill="1" applyBorder="1" applyAlignment="1">
      <alignment horizontal="center"/>
    </xf>
    <xf numFmtId="0" fontId="8" fillId="0" borderId="0" xfId="0" applyFont="1"/>
    <xf numFmtId="11" fontId="1" fillId="3" borderId="0" xfId="0" applyNumberFormat="1" applyFont="1" applyFill="1" applyBorder="1" applyAlignment="1">
      <alignment horizontal="center"/>
    </xf>
    <xf numFmtId="11" fontId="1" fillId="3" borderId="5" xfId="0" applyNumberFormat="1" applyFont="1" applyFill="1" applyBorder="1" applyAlignment="1">
      <alignment horizontal="center"/>
    </xf>
    <xf numFmtId="11" fontId="10" fillId="3" borderId="7" xfId="0" applyNumberFormat="1" applyFont="1" applyFill="1" applyBorder="1" applyAlignment="1">
      <alignment horizontal="center"/>
    </xf>
    <xf numFmtId="11" fontId="10" fillId="0" borderId="7" xfId="0" applyNumberFormat="1" applyFont="1" applyFill="1" applyBorder="1" applyAlignment="1">
      <alignment horizontal="center"/>
    </xf>
    <xf numFmtId="11" fontId="10" fillId="3" borderId="4" xfId="0" applyNumberFormat="1" applyFont="1" applyFill="1" applyBorder="1" applyAlignment="1">
      <alignment horizontal="center"/>
    </xf>
    <xf numFmtId="11" fontId="10" fillId="4" borderId="0" xfId="0" applyNumberFormat="1" applyFont="1" applyFill="1" applyBorder="1" applyAlignment="1">
      <alignment horizontal="center"/>
    </xf>
    <xf numFmtId="11" fontId="10" fillId="0" borderId="0" xfId="0" applyNumberFormat="1" applyFont="1" applyFill="1" applyBorder="1" applyAlignment="1">
      <alignment horizontal="center"/>
    </xf>
    <xf numFmtId="11" fontId="10" fillId="3" borderId="0" xfId="0" applyNumberFormat="1" applyFont="1" applyFill="1" applyBorder="1" applyAlignment="1">
      <alignment horizontal="center"/>
    </xf>
    <xf numFmtId="11" fontId="10" fillId="3" borderId="8" xfId="0" applyNumberFormat="1" applyFont="1" applyFill="1" applyBorder="1"/>
    <xf numFmtId="11" fontId="10" fillId="0" borderId="8" xfId="0" applyNumberFormat="1" applyFont="1" applyFill="1" applyBorder="1"/>
    <xf numFmtId="11" fontId="10" fillId="3" borderId="5" xfId="0" applyNumberFormat="1" applyFont="1" applyFill="1" applyBorder="1" applyAlignment="1">
      <alignment horizontal="center"/>
    </xf>
    <xf numFmtId="11" fontId="10" fillId="3" borderId="6" xfId="0" applyNumberFormat="1" applyFont="1" applyFill="1" applyBorder="1"/>
    <xf numFmtId="0" fontId="11" fillId="0" borderId="9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5" xfId="0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5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11" fontId="15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1" fontId="15" fillId="0" borderId="16" xfId="0" applyNumberFormat="1" applyFont="1" applyBorder="1" applyAlignment="1">
      <alignment horizontal="center" vertical="center" wrapText="1"/>
    </xf>
    <xf numFmtId="11" fontId="15" fillId="0" borderId="13" xfId="0" applyNumberFormat="1" applyFont="1" applyBorder="1" applyAlignment="1">
      <alignment horizontal="center" vertical="center" wrapText="1"/>
    </xf>
    <xf numFmtId="11" fontId="15" fillId="0" borderId="14" xfId="0" applyNumberFormat="1" applyFont="1" applyBorder="1" applyAlignment="1">
      <alignment horizontal="center" vertical="center" wrapText="1"/>
    </xf>
    <xf numFmtId="11" fontId="1" fillId="0" borderId="0" xfId="0" applyNumberFormat="1" applyFont="1"/>
    <xf numFmtId="11" fontId="8" fillId="0" borderId="0" xfId="0" applyNumberFormat="1" applyFont="1" applyAlignment="1">
      <alignment vertical="top"/>
    </xf>
    <xf numFmtId="11" fontId="0" fillId="0" borderId="0" xfId="0" applyNumberFormat="1" applyAlignment="1">
      <alignment vertical="top"/>
    </xf>
    <xf numFmtId="11" fontId="4" fillId="0" borderId="0" xfId="0" applyNumberFormat="1" applyFont="1" applyAlignment="1">
      <alignment vertical="top"/>
    </xf>
    <xf numFmtId="0" fontId="11" fillId="0" borderId="9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11" fontId="1" fillId="0" borderId="0" xfId="0" applyNumberFormat="1" applyFont="1" applyAlignment="1">
      <alignment vertical="top"/>
    </xf>
    <xf numFmtId="0" fontId="15" fillId="0" borderId="15" xfId="0" applyFont="1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5" fillId="0" borderId="12" xfId="0" applyFont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11" fontId="15" fillId="0" borderId="0" xfId="0" applyNumberFormat="1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11" fontId="15" fillId="0" borderId="16" xfId="0" applyNumberFormat="1" applyFont="1" applyBorder="1" applyAlignment="1">
      <alignment horizontal="center" vertical="top" wrapText="1"/>
    </xf>
    <xf numFmtId="164" fontId="0" fillId="0" borderId="0" xfId="0" applyNumberFormat="1" applyAlignment="1">
      <alignment vertical="top"/>
    </xf>
    <xf numFmtId="0" fontId="17" fillId="0" borderId="15" xfId="0" applyFont="1" applyBorder="1" applyAlignment="1">
      <alignment vertical="top" wrapText="1"/>
    </xf>
    <xf numFmtId="11" fontId="17" fillId="0" borderId="0" xfId="0" applyNumberFormat="1" applyFont="1" applyAlignment="1">
      <alignment horizontal="center" vertical="top" wrapText="1"/>
    </xf>
    <xf numFmtId="11" fontId="17" fillId="0" borderId="16" xfId="0" applyNumberFormat="1" applyFont="1" applyBorder="1" applyAlignment="1">
      <alignment horizontal="center" vertical="top" wrapText="1"/>
    </xf>
    <xf numFmtId="164" fontId="16" fillId="0" borderId="0" xfId="0" applyNumberFormat="1" applyFont="1" applyAlignment="1">
      <alignment vertical="top"/>
    </xf>
    <xf numFmtId="11" fontId="16" fillId="0" borderId="0" xfId="0" applyNumberFormat="1" applyFont="1" applyAlignment="1">
      <alignment vertical="top"/>
    </xf>
    <xf numFmtId="11" fontId="15" fillId="0" borderId="13" xfId="0" applyNumberFormat="1" applyFont="1" applyBorder="1" applyAlignment="1">
      <alignment horizontal="center" vertical="top" wrapText="1"/>
    </xf>
    <xf numFmtId="11" fontId="15" fillId="0" borderId="14" xfId="0" applyNumberFormat="1" applyFont="1" applyBorder="1" applyAlignment="1">
      <alignment horizontal="center" vertical="top" wrapText="1"/>
    </xf>
    <xf numFmtId="165" fontId="0" fillId="0" borderId="0" xfId="0" applyNumberFormat="1" applyAlignment="1">
      <alignment vertical="top"/>
    </xf>
    <xf numFmtId="0" fontId="15" fillId="0" borderId="9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vertical="top"/>
    </xf>
    <xf numFmtId="164" fontId="21" fillId="5" borderId="0" xfId="1" applyNumberFormat="1" applyFont="1" applyAlignment="1">
      <alignment vertical="top"/>
    </xf>
    <xf numFmtId="11" fontId="1" fillId="0" borderId="0" xfId="0" applyNumberFormat="1" applyFont="1" applyFill="1" applyBorder="1" applyAlignment="1">
      <alignment horizontal="left"/>
    </xf>
    <xf numFmtId="0" fontId="26" fillId="0" borderId="1" xfId="0" applyFont="1" applyBorder="1" applyAlignment="1">
      <alignment horizontal="justify" vertical="center" wrapText="1"/>
    </xf>
    <xf numFmtId="11" fontId="26" fillId="0" borderId="2" xfId="0" applyNumberFormat="1" applyFont="1" applyBorder="1" applyAlignment="1">
      <alignment horizontal="justify" vertical="center" wrapText="1"/>
    </xf>
    <xf numFmtId="11" fontId="26" fillId="0" borderId="3" xfId="0" applyNumberFormat="1" applyFont="1" applyBorder="1" applyAlignment="1">
      <alignment horizontal="justify" vertical="center" wrapText="1"/>
    </xf>
    <xf numFmtId="0" fontId="26" fillId="0" borderId="7" xfId="0" applyFont="1" applyBorder="1" applyAlignment="1">
      <alignment horizontal="justify" vertical="center" wrapText="1"/>
    </xf>
    <xf numFmtId="11" fontId="26" fillId="0" borderId="0" xfId="0" applyNumberFormat="1" applyFont="1" applyBorder="1" applyAlignment="1">
      <alignment horizontal="justify" vertical="center" wrapText="1"/>
    </xf>
    <xf numFmtId="11" fontId="26" fillId="0" borderId="8" xfId="0" applyNumberFormat="1" applyFont="1" applyBorder="1" applyAlignment="1">
      <alignment horizontal="justify" vertical="center" wrapText="1"/>
    </xf>
    <xf numFmtId="0" fontId="26" fillId="0" borderId="4" xfId="0" applyFont="1" applyBorder="1" applyAlignment="1">
      <alignment horizontal="justify" vertical="center" wrapText="1"/>
    </xf>
    <xf numFmtId="11" fontId="26" fillId="0" borderId="5" xfId="0" applyNumberFormat="1" applyFont="1" applyBorder="1" applyAlignment="1">
      <alignment horizontal="justify" vertical="center" wrapText="1"/>
    </xf>
    <xf numFmtId="11" fontId="26" fillId="0" borderId="6" xfId="0" applyNumberFormat="1" applyFont="1" applyBorder="1" applyAlignment="1">
      <alignment horizontal="justify" vertical="center" wrapText="1"/>
    </xf>
    <xf numFmtId="0" fontId="23" fillId="0" borderId="1" xfId="0" applyFont="1" applyBorder="1" applyAlignment="1">
      <alignment horizontal="justify" vertical="center" wrapText="1"/>
    </xf>
    <xf numFmtId="0" fontId="22" fillId="0" borderId="5" xfId="0" applyFont="1" applyBorder="1" applyAlignment="1">
      <alignment horizontal="justify" vertical="center" wrapText="1"/>
    </xf>
    <xf numFmtId="0" fontId="24" fillId="0" borderId="5" xfId="0" applyFont="1" applyBorder="1" applyAlignment="1">
      <alignment horizontal="justify" vertical="center" wrapText="1"/>
    </xf>
    <xf numFmtId="0" fontId="22" fillId="0" borderId="6" xfId="0" applyFont="1" applyBorder="1" applyAlignment="1">
      <alignment horizontal="justify" vertical="center" wrapText="1"/>
    </xf>
    <xf numFmtId="11" fontId="10" fillId="4" borderId="0" xfId="0" applyNumberFormat="1" applyFont="1" applyFill="1" applyBorder="1"/>
    <xf numFmtId="11" fontId="1" fillId="4" borderId="0" xfId="0" applyNumberFormat="1" applyFont="1" applyFill="1" applyBorder="1" applyAlignment="1">
      <alignment horizontal="center"/>
    </xf>
    <xf numFmtId="11" fontId="1" fillId="4" borderId="0" xfId="0" applyNumberFormat="1" applyFont="1" applyFill="1" applyBorder="1"/>
    <xf numFmtId="0" fontId="1" fillId="0" borderId="0" xfId="0" applyFont="1"/>
    <xf numFmtId="11" fontId="1" fillId="3" borderId="7" xfId="0" applyNumberFormat="1" applyFont="1" applyFill="1" applyBorder="1" applyAlignment="1">
      <alignment horizontal="center"/>
    </xf>
    <xf numFmtId="11" fontId="1" fillId="3" borderId="0" xfId="0" applyNumberFormat="1" applyFont="1" applyFill="1" applyBorder="1"/>
    <xf numFmtId="11" fontId="1" fillId="3" borderId="8" xfId="0" applyNumberFormat="1" applyFont="1" applyFill="1" applyBorder="1" applyAlignment="1">
      <alignment horizontal="center"/>
    </xf>
    <xf numFmtId="11" fontId="1" fillId="0" borderId="7" xfId="0" applyNumberFormat="1" applyFont="1" applyFill="1" applyBorder="1"/>
    <xf numFmtId="11" fontId="1" fillId="0" borderId="7" xfId="0" applyNumberFormat="1" applyFont="1" applyFill="1" applyBorder="1" applyAlignment="1">
      <alignment horizontal="center"/>
    </xf>
    <xf numFmtId="11" fontId="1" fillId="0" borderId="8" xfId="0" applyNumberFormat="1" applyFont="1" applyFill="1" applyBorder="1" applyAlignment="1">
      <alignment horizontal="center"/>
    </xf>
    <xf numFmtId="11" fontId="1" fillId="2" borderId="0" xfId="0" applyNumberFormat="1" applyFont="1" applyFill="1" applyBorder="1"/>
    <xf numFmtId="11" fontId="1" fillId="0" borderId="7" xfId="0" applyNumberFormat="1" applyFont="1" applyFill="1" applyBorder="1" applyAlignment="1">
      <alignment horizontal="left"/>
    </xf>
    <xf numFmtId="11" fontId="1" fillId="3" borderId="4" xfId="0" applyNumberFormat="1" applyFont="1" applyFill="1" applyBorder="1" applyAlignment="1">
      <alignment horizontal="center"/>
    </xf>
    <xf numFmtId="11" fontId="1" fillId="3" borderId="6" xfId="0" applyNumberFormat="1" applyFont="1" applyFill="1" applyBorder="1" applyAlignment="1">
      <alignment horizontal="center"/>
    </xf>
    <xf numFmtId="11" fontId="1" fillId="0" borderId="5" xfId="0" applyNumberFormat="1" applyFont="1" applyFill="1" applyBorder="1" applyAlignment="1">
      <alignment horizontal="center"/>
    </xf>
    <xf numFmtId="11" fontId="4" fillId="0" borderId="0" xfId="0" applyNumberFormat="1" applyFont="1" applyFill="1" applyBorder="1" applyAlignment="1">
      <alignment horizontal="left"/>
    </xf>
    <xf numFmtId="11" fontId="4" fillId="0" borderId="5" xfId="0" applyNumberFormat="1" applyFont="1" applyFill="1" applyBorder="1" applyAlignment="1">
      <alignment horizontal="left"/>
    </xf>
    <xf numFmtId="11" fontId="6" fillId="3" borderId="0" xfId="0" applyNumberFormat="1" applyFont="1" applyFill="1" applyBorder="1" applyAlignment="1">
      <alignment horizontal="left"/>
    </xf>
    <xf numFmtId="11" fontId="6" fillId="0" borderId="0" xfId="0" applyNumberFormat="1" applyFont="1" applyFill="1" applyBorder="1" applyAlignment="1">
      <alignment horizontal="left"/>
    </xf>
    <xf numFmtId="11" fontId="8" fillId="0" borderId="0" xfId="0" applyNumberFormat="1" applyFont="1" applyFill="1" applyBorder="1" applyAlignment="1">
      <alignment horizontal="left"/>
    </xf>
    <xf numFmtId="11" fontId="18" fillId="3" borderId="0" xfId="0" applyNumberFormat="1" applyFont="1" applyFill="1" applyBorder="1" applyAlignment="1">
      <alignment horizontal="left"/>
    </xf>
    <xf numFmtId="11" fontId="18" fillId="3" borderId="5" xfId="0" applyNumberFormat="1" applyFont="1" applyFill="1" applyBorder="1" applyAlignment="1">
      <alignment horizontal="left"/>
    </xf>
    <xf numFmtId="11" fontId="18" fillId="0" borderId="0" xfId="0" applyNumberFormat="1" applyFont="1" applyFill="1" applyBorder="1" applyAlignment="1">
      <alignment horizontal="left"/>
    </xf>
    <xf numFmtId="11" fontId="1" fillId="0" borderId="1" xfId="0" applyNumberFormat="1" applyFont="1" applyFill="1" applyBorder="1" applyAlignment="1">
      <alignment horizontal="center"/>
    </xf>
    <xf numFmtId="11" fontId="1" fillId="0" borderId="2" xfId="0" applyNumberFormat="1" applyFont="1" applyFill="1" applyBorder="1" applyAlignment="1">
      <alignment horizontal="center"/>
    </xf>
    <xf numFmtId="11" fontId="1" fillId="0" borderId="3" xfId="0" applyNumberFormat="1" applyFont="1" applyFill="1" applyBorder="1" applyAlignment="1">
      <alignment horizontal="center"/>
    </xf>
    <xf numFmtId="11" fontId="1" fillId="0" borderId="4" xfId="0" applyNumberFormat="1" applyFont="1" applyFill="1" applyBorder="1" applyAlignment="1">
      <alignment horizontal="left"/>
    </xf>
    <xf numFmtId="11" fontId="18" fillId="0" borderId="5" xfId="0" applyNumberFormat="1" applyFont="1" applyFill="1" applyBorder="1" applyAlignment="1">
      <alignment horizontal="left"/>
    </xf>
    <xf numFmtId="11" fontId="1" fillId="0" borderId="4" xfId="0" applyNumberFormat="1" applyFont="1" applyFill="1" applyBorder="1" applyAlignment="1">
      <alignment horizontal="center"/>
    </xf>
    <xf numFmtId="11" fontId="1" fillId="0" borderId="6" xfId="0" applyNumberFormat="1" applyFont="1" applyFill="1" applyBorder="1" applyAlignment="1">
      <alignment horizontal="center"/>
    </xf>
    <xf numFmtId="11" fontId="7" fillId="0" borderId="7" xfId="0" applyNumberFormat="1" applyFont="1" applyFill="1" applyBorder="1" applyAlignment="1">
      <alignment horizontal="center"/>
    </xf>
    <xf numFmtId="11" fontId="4" fillId="0" borderId="1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11" fontId="4" fillId="0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1" fontId="4" fillId="0" borderId="2" xfId="0" applyNumberFormat="1" applyFont="1" applyFill="1" applyBorder="1" applyAlignment="1">
      <alignment horizontal="center"/>
    </xf>
    <xf numFmtId="11" fontId="4" fillId="0" borderId="7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/>
    <xf numFmtId="0" fontId="11" fillId="0" borderId="1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0" fillId="0" borderId="0" xfId="0" applyFont="1"/>
    <xf numFmtId="0" fontId="28" fillId="0" borderId="0" xfId="0" applyFont="1"/>
    <xf numFmtId="0" fontId="29" fillId="0" borderId="0" xfId="2" applyAlignment="1" applyProtection="1">
      <alignment horizontal="center"/>
    </xf>
  </cellXfs>
  <cellStyles count="3">
    <cellStyle name="Good" xfId="1" builtinId="26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19050</xdr:colOff>
      <xdr:row>26</xdr:row>
      <xdr:rowOff>104775</xdr:rowOff>
    </xdr:from>
    <xdr:to>
      <xdr:col>19</xdr:col>
      <xdr:colOff>328246</xdr:colOff>
      <xdr:row>31</xdr:row>
      <xdr:rowOff>123825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82250" y="4419600"/>
          <a:ext cx="1528396" cy="866775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19</xdr:col>
      <xdr:colOff>309196</xdr:colOff>
      <xdr:row>59</xdr:row>
      <xdr:rowOff>9525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63200" y="8905875"/>
          <a:ext cx="1528396" cy="866775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19</xdr:col>
      <xdr:colOff>309196</xdr:colOff>
      <xdr:row>84</xdr:row>
      <xdr:rowOff>85725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63200" y="13344525"/>
          <a:ext cx="1528396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11"/>
  <dimension ref="A1:FJ96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3" sqref="C3"/>
    </sheetView>
  </sheetViews>
  <sheetFormatPr defaultRowHeight="12.75"/>
  <cols>
    <col min="1" max="1" width="23" style="8" customWidth="1"/>
    <col min="2" max="2" width="16.42578125" style="150" bestFit="1" customWidth="1"/>
    <col min="3" max="3" width="16.140625" style="8" customWidth="1"/>
    <col min="4" max="4" width="13.28515625" style="43" customWidth="1"/>
    <col min="5" max="5" width="10.85546875" style="9" customWidth="1"/>
    <col min="6" max="6" width="10.42578125" style="9" customWidth="1"/>
    <col min="7" max="7" width="10.7109375" style="9" customWidth="1"/>
    <col min="8" max="8" width="10.5703125" style="8" customWidth="1"/>
    <col min="9" max="9" width="9.5703125" style="8" customWidth="1"/>
    <col min="10" max="10" width="11.85546875" style="8" bestFit="1" customWidth="1"/>
    <col min="11" max="11" width="12.85546875" style="8" bestFit="1" customWidth="1"/>
    <col min="12" max="15" width="9" style="8" bestFit="1" customWidth="1"/>
    <col min="16" max="16" width="8.42578125" style="9" bestFit="1" customWidth="1"/>
    <col min="17" max="17" width="9.140625" style="9"/>
    <col min="18" max="20" width="9.140625" style="8"/>
    <col min="21" max="21" width="8.85546875" style="8" bestFit="1" customWidth="1"/>
    <col min="22" max="22" width="9.140625" style="8"/>
    <col min="23" max="23" width="8.42578125" style="8" bestFit="1" customWidth="1"/>
    <col min="24" max="32" width="9.140625" style="11"/>
    <col min="33" max="33" width="17.85546875" style="11" customWidth="1"/>
    <col min="34" max="166" width="9.140625" style="11"/>
    <col min="167" max="16384" width="9.140625" style="8"/>
  </cols>
  <sheetData>
    <row r="1" spans="1:166" s="49" customFormat="1" ht="15.75">
      <c r="A1" s="49" t="s">
        <v>93</v>
      </c>
      <c r="B1" s="151"/>
      <c r="D1" s="50"/>
      <c r="E1" s="50"/>
      <c r="F1" s="50"/>
      <c r="G1" s="50" t="s">
        <v>135</v>
      </c>
      <c r="P1" s="50"/>
      <c r="Q1" s="50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</row>
    <row r="2" spans="1:166" s="49" customFormat="1" ht="15.75">
      <c r="B2" s="151"/>
      <c r="D2" s="50"/>
      <c r="E2" s="50"/>
      <c r="F2" s="50"/>
      <c r="G2" s="50"/>
      <c r="P2" s="50"/>
      <c r="Q2" s="50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</row>
    <row r="3" spans="1:166" ht="14.25">
      <c r="A3" s="44" t="s">
        <v>122</v>
      </c>
      <c r="B3" s="118"/>
      <c r="E3" s="57">
        <v>20</v>
      </c>
      <c r="G3" s="118" t="s">
        <v>121</v>
      </c>
      <c r="I3" s="132">
        <v>1.2</v>
      </c>
      <c r="J3"/>
    </row>
    <row r="5" spans="1:166" s="3" customFormat="1" ht="40.5" customHeight="1">
      <c r="A5" s="4" t="s">
        <v>82</v>
      </c>
      <c r="B5" s="28" t="s">
        <v>127</v>
      </c>
      <c r="C5" s="163" t="s">
        <v>84</v>
      </c>
      <c r="D5" s="173"/>
      <c r="E5" s="169" t="s">
        <v>87</v>
      </c>
      <c r="F5" s="167"/>
      <c r="G5" s="167"/>
      <c r="H5" s="166" t="s">
        <v>11</v>
      </c>
      <c r="I5" s="167"/>
      <c r="J5" s="26" t="s">
        <v>12</v>
      </c>
      <c r="K5" s="26" t="s">
        <v>132</v>
      </c>
      <c r="L5" s="166" t="s">
        <v>14</v>
      </c>
      <c r="M5" s="167"/>
      <c r="N5" s="168"/>
      <c r="O5" s="166" t="s">
        <v>133</v>
      </c>
      <c r="P5" s="167"/>
      <c r="Q5" s="167"/>
      <c r="R5" s="167"/>
      <c r="S5" s="167"/>
      <c r="T5" s="168"/>
      <c r="U5" s="163" t="s">
        <v>134</v>
      </c>
      <c r="V5" s="164"/>
      <c r="W5" s="165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</row>
    <row r="6" spans="1:166" s="3" customFormat="1" ht="14.25">
      <c r="A6" s="5"/>
      <c r="B6" s="147"/>
      <c r="C6" s="162" t="s">
        <v>91</v>
      </c>
      <c r="D6" s="46" t="s">
        <v>92</v>
      </c>
      <c r="E6" s="25" t="s">
        <v>10</v>
      </c>
      <c r="F6" s="10" t="s">
        <v>7</v>
      </c>
      <c r="G6" s="45" t="s">
        <v>8</v>
      </c>
      <c r="H6" s="34" t="s">
        <v>3</v>
      </c>
      <c r="I6" s="27" t="s">
        <v>88</v>
      </c>
      <c r="J6" s="27" t="s">
        <v>89</v>
      </c>
      <c r="K6" s="27" t="s">
        <v>90</v>
      </c>
      <c r="L6" s="34" t="s">
        <v>13</v>
      </c>
      <c r="M6" s="27" t="s">
        <v>103</v>
      </c>
      <c r="N6" s="27" t="s">
        <v>83</v>
      </c>
      <c r="O6" s="170" t="s">
        <v>13</v>
      </c>
      <c r="P6" s="171"/>
      <c r="Q6" s="170" t="s">
        <v>16</v>
      </c>
      <c r="R6" s="172"/>
      <c r="S6" s="170" t="s">
        <v>86</v>
      </c>
      <c r="T6" s="171"/>
      <c r="U6" s="4" t="s">
        <v>6</v>
      </c>
      <c r="V6" s="36" t="s">
        <v>9</v>
      </c>
      <c r="W6" s="12" t="s">
        <v>17</v>
      </c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</row>
    <row r="7" spans="1:166" s="35" customFormat="1">
      <c r="A7" s="37"/>
      <c r="B7" s="148"/>
      <c r="C7" s="37"/>
      <c r="D7" s="17"/>
      <c r="E7" s="16"/>
      <c r="F7" s="16"/>
      <c r="G7" s="16"/>
      <c r="H7" s="37"/>
      <c r="I7" s="38"/>
      <c r="J7" s="38"/>
      <c r="K7" s="38"/>
      <c r="L7" s="37"/>
      <c r="M7" s="38"/>
      <c r="N7" s="38"/>
      <c r="O7" s="15" t="s">
        <v>10</v>
      </c>
      <c r="P7" s="47" t="s">
        <v>7</v>
      </c>
      <c r="Q7" s="15" t="s">
        <v>10</v>
      </c>
      <c r="R7" s="47" t="s">
        <v>7</v>
      </c>
      <c r="S7" s="15" t="s">
        <v>10</v>
      </c>
      <c r="T7" s="48" t="s">
        <v>7</v>
      </c>
      <c r="U7" s="37"/>
      <c r="V7" s="16"/>
      <c r="W7" s="39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</row>
    <row r="8" spans="1:166" s="19" customFormat="1">
      <c r="A8" s="21" t="s">
        <v>18</v>
      </c>
      <c r="B8" s="152"/>
      <c r="C8" s="136">
        <f>0.0435/20</f>
        <v>2.1749999999999999E-3</v>
      </c>
      <c r="D8" s="138">
        <f>C8*$E$3</f>
        <v>4.3499999999999997E-2</v>
      </c>
      <c r="E8" s="52">
        <v>2.7372745246224502E-9</v>
      </c>
      <c r="F8" s="52">
        <v>1.0379080189102375E-3</v>
      </c>
      <c r="G8" s="52">
        <v>0</v>
      </c>
      <c r="H8" s="54">
        <v>1</v>
      </c>
      <c r="I8" s="18">
        <f t="shared" ref="I8:I71" si="0">H8/1.2</f>
        <v>0.83333333333333337</v>
      </c>
      <c r="J8" s="18">
        <v>1E-4</v>
      </c>
      <c r="K8" s="18">
        <f t="shared" ref="K8:K71" si="1">H8*J8</f>
        <v>1E-4</v>
      </c>
      <c r="L8" s="22">
        <v>0.5</v>
      </c>
      <c r="M8" s="18">
        <v>0.3</v>
      </c>
      <c r="N8" s="18">
        <v>0.2</v>
      </c>
      <c r="O8" s="30">
        <f t="shared" ref="O8:O39" si="2">E8*$I$3*H8*J8*((L8+M8/2)+N8*0)</f>
        <v>2.1350741292055115E-13</v>
      </c>
      <c r="P8" s="31">
        <f t="shared" ref="P8:P39" si="3">F8*$I$3*H8*J8*((L8+M8/2)+N8*0.25)</f>
        <v>8.718427358845996E-8</v>
      </c>
      <c r="Q8" s="30">
        <f t="shared" ref="Q8:Q39" si="4">E8*H8*(N8+M8/2)</f>
        <v>9.5804608361785755E-10</v>
      </c>
      <c r="R8" s="31">
        <f t="shared" ref="R8:R39" si="5">F8*H8*(N8+M8/2)</f>
        <v>3.6326780661858309E-4</v>
      </c>
      <c r="S8" s="30">
        <f t="shared" ref="S8:S39" si="6">O8+Q8</f>
        <v>9.5825959103077808E-10</v>
      </c>
      <c r="T8" s="32">
        <f t="shared" ref="T8:T39" si="7">P8+R8</f>
        <v>3.6335499089217157E-4</v>
      </c>
      <c r="U8" s="54">
        <f t="shared" ref="U8:U39" si="8">IF(D8="N/A","N/A",H8*D8)</f>
        <v>4.3499999999999997E-2</v>
      </c>
      <c r="V8" s="59">
        <f t="shared" ref="V8:V39" si="9">SUM(S8:T8)</f>
        <v>3.633559491517626E-4</v>
      </c>
      <c r="W8" s="60">
        <f>SUM(U8:V8)</f>
        <v>4.3863355949151757E-2</v>
      </c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</row>
    <row r="9" spans="1:166" s="19" customFormat="1">
      <c r="A9" s="21" t="s">
        <v>19</v>
      </c>
      <c r="B9" s="149"/>
      <c r="C9" s="136">
        <v>0</v>
      </c>
      <c r="D9" s="138">
        <f t="shared" ref="D9:D72" si="10">C9*$E$3</f>
        <v>0</v>
      </c>
      <c r="E9" s="52">
        <v>3.4153359523688105E-6</v>
      </c>
      <c r="F9" s="52">
        <v>1.2719239007124255E-3</v>
      </c>
      <c r="G9" s="52">
        <v>0</v>
      </c>
      <c r="H9" s="54">
        <v>1</v>
      </c>
      <c r="I9" s="18">
        <f t="shared" si="0"/>
        <v>0.83333333333333337</v>
      </c>
      <c r="J9" s="18">
        <v>1E-4</v>
      </c>
      <c r="K9" s="18">
        <f t="shared" si="1"/>
        <v>1E-4</v>
      </c>
      <c r="L9" s="22">
        <v>1</v>
      </c>
      <c r="M9" s="18">
        <v>0</v>
      </c>
      <c r="N9" s="18">
        <v>0</v>
      </c>
      <c r="O9" s="22">
        <f t="shared" si="2"/>
        <v>4.0984031428425727E-10</v>
      </c>
      <c r="P9" s="18">
        <f t="shared" si="3"/>
        <v>1.5263086808549107E-7</v>
      </c>
      <c r="Q9" s="22">
        <f t="shared" si="4"/>
        <v>0</v>
      </c>
      <c r="R9" s="18">
        <f t="shared" si="5"/>
        <v>0</v>
      </c>
      <c r="S9" s="22">
        <f t="shared" si="6"/>
        <v>4.0984031428425727E-10</v>
      </c>
      <c r="T9" s="29">
        <f t="shared" si="7"/>
        <v>1.5263086808549107E-7</v>
      </c>
      <c r="U9" s="54">
        <f t="shared" si="8"/>
        <v>0</v>
      </c>
      <c r="V9" s="59">
        <f t="shared" si="9"/>
        <v>1.5304070839977533E-7</v>
      </c>
      <c r="W9" s="60">
        <f t="shared" ref="W9:W72" si="11">SUM(U9:V9)</f>
        <v>1.5304070839977533E-7</v>
      </c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</row>
    <row r="10" spans="1:166" s="1" customFormat="1">
      <c r="A10" s="6" t="s">
        <v>20</v>
      </c>
      <c r="B10" s="150" t="str">
        <f>A14</f>
        <v>Bird egg</v>
      </c>
      <c r="C10" s="140">
        <f>C14</f>
        <v>4.86E-4</v>
      </c>
      <c r="D10" s="141">
        <f t="shared" si="10"/>
        <v>9.7199999999999995E-3</v>
      </c>
      <c r="E10" s="43">
        <v>2.6904646897987724E-10</v>
      </c>
      <c r="F10" s="43">
        <v>8.4173431709889945E-4</v>
      </c>
      <c r="G10" s="43">
        <v>0</v>
      </c>
      <c r="H10" s="55">
        <v>1</v>
      </c>
      <c r="I10" s="9">
        <f t="shared" si="0"/>
        <v>0.83333333333333337</v>
      </c>
      <c r="J10" s="9">
        <v>1E-4</v>
      </c>
      <c r="K10" s="9">
        <f t="shared" si="1"/>
        <v>1E-4</v>
      </c>
      <c r="L10" s="13">
        <v>0</v>
      </c>
      <c r="M10" s="9">
        <v>0</v>
      </c>
      <c r="N10" s="9">
        <v>1</v>
      </c>
      <c r="O10" s="13">
        <f t="shared" si="2"/>
        <v>0</v>
      </c>
      <c r="P10" s="9">
        <f t="shared" si="3"/>
        <v>2.5252029512966984E-8</v>
      </c>
      <c r="Q10" s="13">
        <f t="shared" si="4"/>
        <v>2.6904646897987724E-10</v>
      </c>
      <c r="R10" s="9">
        <f t="shared" si="5"/>
        <v>8.4173431709889945E-4</v>
      </c>
      <c r="S10" s="13">
        <f t="shared" si="6"/>
        <v>2.6904646897987724E-10</v>
      </c>
      <c r="T10" s="14">
        <f t="shared" si="7"/>
        <v>8.4175956912841245E-4</v>
      </c>
      <c r="U10" s="55">
        <f t="shared" si="8"/>
        <v>9.7199999999999995E-3</v>
      </c>
      <c r="V10" s="58">
        <f t="shared" si="9"/>
        <v>8.4175983817488147E-4</v>
      </c>
      <c r="W10" s="61">
        <f t="shared" si="11"/>
        <v>1.0561759838174881E-2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</row>
    <row r="11" spans="1:166" s="19" customFormat="1">
      <c r="A11" s="21" t="s">
        <v>22</v>
      </c>
      <c r="B11" s="152"/>
      <c r="C11" s="136">
        <f>0.0161/20</f>
        <v>8.0499999999999994E-4</v>
      </c>
      <c r="D11" s="138">
        <f t="shared" si="10"/>
        <v>1.61E-2</v>
      </c>
      <c r="E11" s="52">
        <v>4.4048549391140497E-10</v>
      </c>
      <c r="F11" s="52">
        <v>8.8972160560703869E-4</v>
      </c>
      <c r="G11" s="52">
        <v>0</v>
      </c>
      <c r="H11" s="54">
        <v>1</v>
      </c>
      <c r="I11" s="18">
        <f t="shared" si="0"/>
        <v>0.83333333333333337</v>
      </c>
      <c r="J11" s="18">
        <v>1E-4</v>
      </c>
      <c r="K11" s="18">
        <f t="shared" si="1"/>
        <v>1E-4</v>
      </c>
      <c r="L11" s="22">
        <v>0</v>
      </c>
      <c r="M11" s="18">
        <v>0.1</v>
      </c>
      <c r="N11" s="18">
        <v>0.9</v>
      </c>
      <c r="O11" s="22">
        <f t="shared" si="2"/>
        <v>2.6429129634684301E-15</v>
      </c>
      <c r="P11" s="18">
        <f t="shared" si="3"/>
        <v>2.936081298503228E-8</v>
      </c>
      <c r="Q11" s="22">
        <f t="shared" si="4"/>
        <v>4.1846121921583477E-10</v>
      </c>
      <c r="R11" s="18">
        <f t="shared" si="5"/>
        <v>8.4523552532668684E-4</v>
      </c>
      <c r="S11" s="22">
        <f t="shared" si="6"/>
        <v>4.1846386212879821E-10</v>
      </c>
      <c r="T11" s="29">
        <f t="shared" si="7"/>
        <v>8.4526488613967182E-4</v>
      </c>
      <c r="U11" s="54">
        <f t="shared" si="8"/>
        <v>1.61E-2</v>
      </c>
      <c r="V11" s="59">
        <f t="shared" si="9"/>
        <v>8.452653046035339E-4</v>
      </c>
      <c r="W11" s="60">
        <f t="shared" si="11"/>
        <v>1.6945265304603534E-2</v>
      </c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</row>
    <row r="12" spans="1:166" s="1" customFormat="1">
      <c r="A12" s="7" t="s">
        <v>23</v>
      </c>
      <c r="B12" s="150" t="str">
        <f>A17</f>
        <v>Carnivore mammal</v>
      </c>
      <c r="C12" s="140">
        <f>C17</f>
        <v>1.13E-4</v>
      </c>
      <c r="D12" s="141">
        <f t="shared" si="10"/>
        <v>2.2599999999999999E-3</v>
      </c>
      <c r="E12" s="43">
        <v>5.5794028476140406E-11</v>
      </c>
      <c r="F12" s="43">
        <v>6.863692064010765E-4</v>
      </c>
      <c r="G12" s="43">
        <v>0</v>
      </c>
      <c r="H12" s="55">
        <v>1</v>
      </c>
      <c r="I12" s="9">
        <f t="shared" si="0"/>
        <v>0.83333333333333337</v>
      </c>
      <c r="J12" s="9">
        <v>1E-4</v>
      </c>
      <c r="K12" s="9">
        <f t="shared" si="1"/>
        <v>1E-4</v>
      </c>
      <c r="L12" s="13">
        <v>0</v>
      </c>
      <c r="M12" s="9">
        <v>0.3</v>
      </c>
      <c r="N12" s="9">
        <v>0.5</v>
      </c>
      <c r="O12" s="13">
        <f t="shared" si="2"/>
        <v>1.0042925125705275E-15</v>
      </c>
      <c r="P12" s="9">
        <f t="shared" si="3"/>
        <v>2.2650183811235528E-8</v>
      </c>
      <c r="Q12" s="13">
        <f t="shared" si="4"/>
        <v>3.6266118509491264E-11</v>
      </c>
      <c r="R12" s="9">
        <f t="shared" si="5"/>
        <v>4.4613998416069973E-4</v>
      </c>
      <c r="S12" s="13">
        <f t="shared" si="6"/>
        <v>3.6267122802003833E-11</v>
      </c>
      <c r="T12" s="14">
        <f t="shared" si="7"/>
        <v>4.4616263434451095E-4</v>
      </c>
      <c r="U12" s="55">
        <f t="shared" si="8"/>
        <v>2.2599999999999999E-3</v>
      </c>
      <c r="V12" s="58">
        <f t="shared" si="9"/>
        <v>4.4616267061163377E-4</v>
      </c>
      <c r="W12" s="61">
        <f t="shared" si="11"/>
        <v>2.7061626706116337E-3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</row>
    <row r="13" spans="1:166" s="19" customFormat="1">
      <c r="A13" s="21" t="s">
        <v>24</v>
      </c>
      <c r="B13" s="152"/>
      <c r="C13" s="136">
        <f>0.00313/20</f>
        <v>1.5650000000000001E-4</v>
      </c>
      <c r="D13" s="138">
        <f t="shared" si="10"/>
        <v>3.13E-3</v>
      </c>
      <c r="E13" s="52">
        <v>3.8619847592636381E-11</v>
      </c>
      <c r="F13" s="52">
        <v>7.4271352778780997E-4</v>
      </c>
      <c r="G13" s="52">
        <v>0</v>
      </c>
      <c r="H13" s="54">
        <v>1</v>
      </c>
      <c r="I13" s="18">
        <f t="shared" si="0"/>
        <v>0.83333333333333337</v>
      </c>
      <c r="J13" s="18">
        <v>1E-4</v>
      </c>
      <c r="K13" s="18">
        <f t="shared" si="1"/>
        <v>1E-4</v>
      </c>
      <c r="L13" s="22">
        <v>0</v>
      </c>
      <c r="M13" s="18">
        <v>0.5</v>
      </c>
      <c r="N13" s="18">
        <v>0.5</v>
      </c>
      <c r="O13" s="22">
        <f t="shared" si="2"/>
        <v>1.1585954277790915E-15</v>
      </c>
      <c r="P13" s="18">
        <f t="shared" si="3"/>
        <v>3.3422108750451446E-8</v>
      </c>
      <c r="Q13" s="22">
        <f t="shared" si="4"/>
        <v>2.8964885694477286E-11</v>
      </c>
      <c r="R13" s="18">
        <f t="shared" si="5"/>
        <v>5.5703514584085751E-4</v>
      </c>
      <c r="S13" s="22">
        <f t="shared" si="6"/>
        <v>2.8966044289905064E-11</v>
      </c>
      <c r="T13" s="29">
        <f t="shared" si="7"/>
        <v>5.57068567949608E-4</v>
      </c>
      <c r="U13" s="54">
        <f t="shared" si="8"/>
        <v>3.13E-3</v>
      </c>
      <c r="V13" s="59">
        <f t="shared" si="9"/>
        <v>5.570685969156523E-4</v>
      </c>
      <c r="W13" s="60">
        <f t="shared" si="11"/>
        <v>3.6870685969156523E-3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</row>
    <row r="14" spans="1:166" s="19" customFormat="1">
      <c r="A14" s="21" t="s">
        <v>21</v>
      </c>
      <c r="B14" s="152"/>
      <c r="C14" s="136">
        <f>0.00972/20</f>
        <v>4.86E-4</v>
      </c>
      <c r="D14" s="138">
        <f t="shared" si="10"/>
        <v>9.7199999999999995E-3</v>
      </c>
      <c r="E14" s="52">
        <v>2.6904646897987724E-10</v>
      </c>
      <c r="F14" s="52">
        <v>8.4173431709889945E-4</v>
      </c>
      <c r="G14" s="52">
        <v>0</v>
      </c>
      <c r="H14" s="54">
        <v>1</v>
      </c>
      <c r="I14" s="18">
        <f t="shared" si="0"/>
        <v>0.83333333333333337</v>
      </c>
      <c r="J14" s="18">
        <v>1E-4</v>
      </c>
      <c r="K14" s="18">
        <f t="shared" si="1"/>
        <v>1E-4</v>
      </c>
      <c r="L14" s="22">
        <v>0</v>
      </c>
      <c r="M14" s="18">
        <v>1</v>
      </c>
      <c r="N14" s="18">
        <v>0</v>
      </c>
      <c r="O14" s="22">
        <f t="shared" si="2"/>
        <v>1.6142788138792637E-14</v>
      </c>
      <c r="P14" s="18">
        <f t="shared" si="3"/>
        <v>5.0504059025933967E-8</v>
      </c>
      <c r="Q14" s="22">
        <f t="shared" si="4"/>
        <v>1.3452323448993862E-10</v>
      </c>
      <c r="R14" s="18">
        <f t="shared" si="5"/>
        <v>4.2086715854944973E-4</v>
      </c>
      <c r="S14" s="22">
        <f t="shared" si="6"/>
        <v>1.3453937727807742E-10</v>
      </c>
      <c r="T14" s="29">
        <f t="shared" si="7"/>
        <v>4.2091766260847566E-4</v>
      </c>
      <c r="U14" s="54">
        <f t="shared" si="8"/>
        <v>9.7199999999999995E-3</v>
      </c>
      <c r="V14" s="59">
        <f t="shared" si="9"/>
        <v>4.2091779714785292E-4</v>
      </c>
      <c r="W14" s="60">
        <f t="shared" si="11"/>
        <v>1.0140917797147852E-2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</row>
    <row r="15" spans="1:166" s="1" customFormat="1">
      <c r="A15" s="6" t="s">
        <v>25</v>
      </c>
      <c r="B15" s="150" t="str">
        <f>A55</f>
        <v>Reptile</v>
      </c>
      <c r="C15" s="140">
        <f>C55</f>
        <v>1.4350000000000002E-4</v>
      </c>
      <c r="D15" s="141">
        <f t="shared" si="10"/>
        <v>2.8700000000000002E-3</v>
      </c>
      <c r="E15" s="43">
        <v>9.5758956855187945E-11</v>
      </c>
      <c r="F15" s="43">
        <v>7.6430631480514698E-4</v>
      </c>
      <c r="G15" s="43">
        <v>0</v>
      </c>
      <c r="H15" s="55">
        <v>1</v>
      </c>
      <c r="I15" s="9">
        <f t="shared" si="0"/>
        <v>0.83333333333333337</v>
      </c>
      <c r="J15" s="9">
        <v>1E-4</v>
      </c>
      <c r="K15" s="9">
        <f t="shared" si="1"/>
        <v>1E-4</v>
      </c>
      <c r="L15" s="13">
        <v>0</v>
      </c>
      <c r="M15" s="9">
        <v>0.7</v>
      </c>
      <c r="N15" s="9">
        <v>0.1</v>
      </c>
      <c r="O15" s="13">
        <f t="shared" si="2"/>
        <v>4.0218761879178936E-15</v>
      </c>
      <c r="P15" s="9">
        <f t="shared" si="3"/>
        <v>3.4393784166231613E-8</v>
      </c>
      <c r="Q15" s="13">
        <f t="shared" si="4"/>
        <v>4.3091530584834569E-11</v>
      </c>
      <c r="R15" s="9">
        <f t="shared" si="5"/>
        <v>3.4393784166231612E-4</v>
      </c>
      <c r="S15" s="13">
        <f t="shared" si="6"/>
        <v>4.3095552461022487E-11</v>
      </c>
      <c r="T15" s="14">
        <f t="shared" si="7"/>
        <v>3.4397223544648236E-4</v>
      </c>
      <c r="U15" s="55">
        <f t="shared" si="8"/>
        <v>2.8700000000000002E-3</v>
      </c>
      <c r="V15" s="58">
        <f t="shared" si="9"/>
        <v>3.4397227854203482E-4</v>
      </c>
      <c r="W15" s="61">
        <f t="shared" si="11"/>
        <v>3.2139722785420348E-3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</row>
    <row r="16" spans="1:166" s="1" customFormat="1">
      <c r="A16" s="6" t="s">
        <v>27</v>
      </c>
      <c r="B16" s="150" t="str">
        <f>A55</f>
        <v>Reptile</v>
      </c>
      <c r="C16" s="140">
        <f>C55</f>
        <v>1.4350000000000002E-4</v>
      </c>
      <c r="D16" s="141">
        <f t="shared" si="10"/>
        <v>2.8700000000000002E-3</v>
      </c>
      <c r="E16" s="43">
        <v>9.5758956855187945E-11</v>
      </c>
      <c r="F16" s="43">
        <v>7.6430631480514698E-4</v>
      </c>
      <c r="G16" s="43">
        <v>0</v>
      </c>
      <c r="H16" s="55">
        <v>1</v>
      </c>
      <c r="I16" s="9">
        <f t="shared" si="0"/>
        <v>0.83333333333333337</v>
      </c>
      <c r="J16" s="9">
        <v>1E-4</v>
      </c>
      <c r="K16" s="9">
        <f t="shared" si="1"/>
        <v>1E-4</v>
      </c>
      <c r="L16" s="13">
        <v>0</v>
      </c>
      <c r="M16" s="9">
        <v>0.7</v>
      </c>
      <c r="N16" s="9">
        <v>0.1</v>
      </c>
      <c r="O16" s="13">
        <f t="shared" si="2"/>
        <v>4.0218761879178936E-15</v>
      </c>
      <c r="P16" s="9">
        <f t="shared" si="3"/>
        <v>3.4393784166231613E-8</v>
      </c>
      <c r="Q16" s="13">
        <f t="shared" si="4"/>
        <v>4.3091530584834569E-11</v>
      </c>
      <c r="R16" s="9">
        <f t="shared" si="5"/>
        <v>3.4393784166231612E-4</v>
      </c>
      <c r="S16" s="13">
        <f t="shared" si="6"/>
        <v>4.3095552461022487E-11</v>
      </c>
      <c r="T16" s="14">
        <f t="shared" si="7"/>
        <v>3.4397223544648236E-4</v>
      </c>
      <c r="U16" s="55">
        <f t="shared" si="8"/>
        <v>2.8700000000000002E-3</v>
      </c>
      <c r="V16" s="58">
        <f t="shared" si="9"/>
        <v>3.4397227854203482E-4</v>
      </c>
      <c r="W16" s="61">
        <f t="shared" si="11"/>
        <v>3.2139722785420348E-3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</row>
    <row r="17" spans="1:166" s="19" customFormat="1">
      <c r="A17" s="21" t="s">
        <v>120</v>
      </c>
      <c r="B17" s="152"/>
      <c r="C17" s="136">
        <f>0.00226/20</f>
        <v>1.13E-4</v>
      </c>
      <c r="D17" s="138">
        <f t="shared" si="10"/>
        <v>2.2599999999999999E-3</v>
      </c>
      <c r="E17" s="52">
        <v>5.5794028476140406E-11</v>
      </c>
      <c r="F17" s="52">
        <v>6.863692064010765E-4</v>
      </c>
      <c r="G17" s="52">
        <v>0</v>
      </c>
      <c r="H17" s="54">
        <v>1</v>
      </c>
      <c r="I17" s="18">
        <f t="shared" si="0"/>
        <v>0.83333333333333337</v>
      </c>
      <c r="J17" s="18">
        <v>1E-4</v>
      </c>
      <c r="K17" s="18">
        <f t="shared" si="1"/>
        <v>1E-4</v>
      </c>
      <c r="L17" s="22">
        <v>0.4</v>
      </c>
      <c r="M17" s="18">
        <v>0.6</v>
      </c>
      <c r="N17" s="18">
        <v>0</v>
      </c>
      <c r="O17" s="22">
        <f t="shared" si="2"/>
        <v>4.6866983919957941E-15</v>
      </c>
      <c r="P17" s="18">
        <f t="shared" si="3"/>
        <v>5.765501333769042E-8</v>
      </c>
      <c r="Q17" s="22">
        <f t="shared" si="4"/>
        <v>1.6738208542842122E-11</v>
      </c>
      <c r="R17" s="18">
        <f t="shared" si="5"/>
        <v>2.0591076192032293E-4</v>
      </c>
      <c r="S17" s="22">
        <f t="shared" si="6"/>
        <v>1.6742895241234119E-11</v>
      </c>
      <c r="T17" s="29">
        <f t="shared" si="7"/>
        <v>2.0596841693366061E-4</v>
      </c>
      <c r="U17" s="54">
        <f t="shared" si="8"/>
        <v>2.2599999999999999E-3</v>
      </c>
      <c r="V17" s="59">
        <f t="shared" si="9"/>
        <v>2.0596843367655585E-4</v>
      </c>
      <c r="W17" s="60">
        <f t="shared" si="11"/>
        <v>2.4659684336765558E-3</v>
      </c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</row>
    <row r="18" spans="1:166" s="19" customFormat="1">
      <c r="A18" s="21" t="s">
        <v>28</v>
      </c>
      <c r="B18" s="152"/>
      <c r="C18" s="136">
        <f>0.019/20</f>
        <v>9.5E-4</v>
      </c>
      <c r="D18" s="138">
        <f t="shared" si="10"/>
        <v>1.9E-2</v>
      </c>
      <c r="E18" s="52">
        <v>8.8444547133590006E-10</v>
      </c>
      <c r="F18" s="52">
        <v>9.3407059318415995E-4</v>
      </c>
      <c r="G18" s="52">
        <v>0</v>
      </c>
      <c r="H18" s="54">
        <v>1</v>
      </c>
      <c r="I18" s="18">
        <f t="shared" si="0"/>
        <v>0.83333333333333337</v>
      </c>
      <c r="J18" s="18">
        <v>1E-4</v>
      </c>
      <c r="K18" s="18">
        <f t="shared" si="1"/>
        <v>1E-4</v>
      </c>
      <c r="L18" s="22">
        <v>0</v>
      </c>
      <c r="M18" s="18">
        <v>0</v>
      </c>
      <c r="N18" s="18">
        <v>1</v>
      </c>
      <c r="O18" s="22">
        <f t="shared" si="2"/>
        <v>0</v>
      </c>
      <c r="P18" s="18">
        <f t="shared" si="3"/>
        <v>2.8022117795524796E-8</v>
      </c>
      <c r="Q18" s="22">
        <f t="shared" si="4"/>
        <v>8.8444547133590006E-10</v>
      </c>
      <c r="R18" s="18">
        <f t="shared" si="5"/>
        <v>9.3407059318415995E-4</v>
      </c>
      <c r="S18" s="22">
        <f t="shared" si="6"/>
        <v>8.8444547133590006E-10</v>
      </c>
      <c r="T18" s="29">
        <f t="shared" si="7"/>
        <v>9.3409861530195551E-4</v>
      </c>
      <c r="U18" s="54">
        <f t="shared" si="8"/>
        <v>1.9E-2</v>
      </c>
      <c r="V18" s="59">
        <f t="shared" si="9"/>
        <v>9.3409949974742679E-4</v>
      </c>
      <c r="W18" s="60">
        <f t="shared" si="11"/>
        <v>1.9934099499747428E-2</v>
      </c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</row>
    <row r="19" spans="1:166" s="1" customFormat="1">
      <c r="A19" s="7" t="s">
        <v>29</v>
      </c>
      <c r="B19" s="150" t="str">
        <f>A17</f>
        <v>Carnivore mammal</v>
      </c>
      <c r="C19" s="140">
        <f>C17</f>
        <v>1.13E-4</v>
      </c>
      <c r="D19" s="141">
        <f t="shared" si="10"/>
        <v>2.2599999999999999E-3</v>
      </c>
      <c r="E19" s="43">
        <v>5.5794028476140406E-11</v>
      </c>
      <c r="F19" s="43">
        <v>6.863692064010765E-4</v>
      </c>
      <c r="G19" s="43">
        <v>0</v>
      </c>
      <c r="H19" s="55">
        <v>1</v>
      </c>
      <c r="I19" s="9">
        <f t="shared" si="0"/>
        <v>0.83333333333333337</v>
      </c>
      <c r="J19" s="9">
        <v>1E-4</v>
      </c>
      <c r="K19" s="9">
        <f t="shared" si="1"/>
        <v>1E-4</v>
      </c>
      <c r="L19" s="13">
        <v>0</v>
      </c>
      <c r="M19" s="9">
        <v>0.3</v>
      </c>
      <c r="N19" s="9">
        <v>0.5</v>
      </c>
      <c r="O19" s="13">
        <f t="shared" si="2"/>
        <v>1.0042925125705275E-15</v>
      </c>
      <c r="P19" s="9">
        <f t="shared" si="3"/>
        <v>2.2650183811235528E-8</v>
      </c>
      <c r="Q19" s="13">
        <f t="shared" si="4"/>
        <v>3.6266118509491264E-11</v>
      </c>
      <c r="R19" s="9">
        <f t="shared" si="5"/>
        <v>4.4613998416069973E-4</v>
      </c>
      <c r="S19" s="13">
        <f t="shared" si="6"/>
        <v>3.6267122802003833E-11</v>
      </c>
      <c r="T19" s="14">
        <f t="shared" si="7"/>
        <v>4.4616263434451095E-4</v>
      </c>
      <c r="U19" s="55">
        <f t="shared" si="8"/>
        <v>2.2599999999999999E-3</v>
      </c>
      <c r="V19" s="58">
        <f t="shared" si="9"/>
        <v>4.4616267061163377E-4</v>
      </c>
      <c r="W19" s="61">
        <f t="shared" si="11"/>
        <v>2.7061626706116337E-3</v>
      </c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</row>
    <row r="20" spans="1:166" s="1" customFormat="1">
      <c r="A20" s="6" t="s">
        <v>30</v>
      </c>
      <c r="B20" s="150" t="str">
        <f>A55</f>
        <v>Reptile</v>
      </c>
      <c r="C20" s="140">
        <f>C55</f>
        <v>1.4350000000000002E-4</v>
      </c>
      <c r="D20" s="141">
        <f t="shared" si="10"/>
        <v>2.8700000000000002E-3</v>
      </c>
      <c r="E20" s="43">
        <v>9.5758956855187945E-11</v>
      </c>
      <c r="F20" s="43">
        <v>7.6430631480514698E-4</v>
      </c>
      <c r="G20" s="43">
        <v>0</v>
      </c>
      <c r="H20" s="55">
        <v>1</v>
      </c>
      <c r="I20" s="9">
        <f t="shared" si="0"/>
        <v>0.83333333333333337</v>
      </c>
      <c r="J20" s="9">
        <v>1E-4</v>
      </c>
      <c r="K20" s="9">
        <f t="shared" si="1"/>
        <v>1E-4</v>
      </c>
      <c r="L20" s="13">
        <v>0</v>
      </c>
      <c r="M20" s="9">
        <v>0.7</v>
      </c>
      <c r="N20" s="9">
        <v>0.1</v>
      </c>
      <c r="O20" s="13">
        <f t="shared" si="2"/>
        <v>4.0218761879178936E-15</v>
      </c>
      <c r="P20" s="9">
        <f t="shared" si="3"/>
        <v>3.4393784166231613E-8</v>
      </c>
      <c r="Q20" s="13">
        <f t="shared" si="4"/>
        <v>4.3091530584834569E-11</v>
      </c>
      <c r="R20" s="9">
        <f t="shared" si="5"/>
        <v>3.4393784166231612E-4</v>
      </c>
      <c r="S20" s="13">
        <f t="shared" si="6"/>
        <v>4.3095552461022487E-11</v>
      </c>
      <c r="T20" s="14">
        <f t="shared" si="7"/>
        <v>3.4397223544648236E-4</v>
      </c>
      <c r="U20" s="55">
        <f t="shared" si="8"/>
        <v>2.8700000000000002E-3</v>
      </c>
      <c r="V20" s="58">
        <f t="shared" si="9"/>
        <v>3.4397227854203482E-4</v>
      </c>
      <c r="W20" s="61">
        <f t="shared" si="11"/>
        <v>3.2139722785420348E-3</v>
      </c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</row>
    <row r="21" spans="1:166" s="1" customFormat="1">
      <c r="A21" s="7" t="s">
        <v>31</v>
      </c>
      <c r="B21" s="150" t="str">
        <f>A55</f>
        <v>Reptile</v>
      </c>
      <c r="C21" s="140">
        <f>C55</f>
        <v>1.4350000000000002E-4</v>
      </c>
      <c r="D21" s="141">
        <f t="shared" si="10"/>
        <v>2.8700000000000002E-3</v>
      </c>
      <c r="E21" s="43">
        <v>9.5758956855187945E-11</v>
      </c>
      <c r="F21" s="43">
        <v>7.6430631480514698E-4</v>
      </c>
      <c r="G21" s="43">
        <v>0</v>
      </c>
      <c r="H21" s="55">
        <v>1</v>
      </c>
      <c r="I21" s="9">
        <f t="shared" si="0"/>
        <v>0.83333333333333337</v>
      </c>
      <c r="J21" s="9">
        <v>1E-4</v>
      </c>
      <c r="K21" s="9">
        <f t="shared" si="1"/>
        <v>1E-4</v>
      </c>
      <c r="L21" s="13">
        <v>0</v>
      </c>
      <c r="M21" s="9">
        <v>0.5</v>
      </c>
      <c r="N21" s="9">
        <v>0.5</v>
      </c>
      <c r="O21" s="13">
        <f t="shared" si="2"/>
        <v>2.8727687056556386E-15</v>
      </c>
      <c r="P21" s="9">
        <f t="shared" si="3"/>
        <v>3.4393784166231613E-8</v>
      </c>
      <c r="Q21" s="13">
        <f t="shared" si="4"/>
        <v>7.1819217641390959E-11</v>
      </c>
      <c r="R21" s="9">
        <f t="shared" si="5"/>
        <v>5.7322973610386024E-4</v>
      </c>
      <c r="S21" s="13">
        <f t="shared" si="6"/>
        <v>7.1822090410096614E-11</v>
      </c>
      <c r="T21" s="14">
        <f t="shared" si="7"/>
        <v>5.7326412988802642E-4</v>
      </c>
      <c r="U21" s="55">
        <f t="shared" si="8"/>
        <v>2.8700000000000002E-3</v>
      </c>
      <c r="V21" s="58">
        <f t="shared" si="9"/>
        <v>5.732642017101168E-4</v>
      </c>
      <c r="W21" s="61">
        <f t="shared" si="11"/>
        <v>3.4432642017101171E-3</v>
      </c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</row>
    <row r="22" spans="1:166" s="1" customFormat="1">
      <c r="A22" s="7" t="s">
        <v>32</v>
      </c>
      <c r="B22" s="150" t="str">
        <f>A18</f>
        <v>Caterpillar</v>
      </c>
      <c r="C22" s="140">
        <f>C18</f>
        <v>9.5E-4</v>
      </c>
      <c r="D22" s="141">
        <f t="shared" si="10"/>
        <v>1.9E-2</v>
      </c>
      <c r="E22" s="43">
        <v>8.8444547133590006E-10</v>
      </c>
      <c r="F22" s="43">
        <v>9.3407059318415995E-4</v>
      </c>
      <c r="G22" s="43">
        <v>0</v>
      </c>
      <c r="H22" s="55">
        <v>1</v>
      </c>
      <c r="I22" s="9">
        <f t="shared" si="0"/>
        <v>0.83333333333333337</v>
      </c>
      <c r="J22" s="9">
        <v>1E-4</v>
      </c>
      <c r="K22" s="9">
        <f t="shared" si="1"/>
        <v>1E-4</v>
      </c>
      <c r="L22" s="13">
        <v>0</v>
      </c>
      <c r="M22" s="9">
        <v>0.5</v>
      </c>
      <c r="N22" s="9">
        <v>0.5</v>
      </c>
      <c r="O22" s="13">
        <f t="shared" si="2"/>
        <v>2.6533364140077004E-14</v>
      </c>
      <c r="P22" s="9">
        <f t="shared" si="3"/>
        <v>4.2033176693287196E-8</v>
      </c>
      <c r="Q22" s="13">
        <f t="shared" si="4"/>
        <v>6.6333410350192505E-10</v>
      </c>
      <c r="R22" s="9">
        <f t="shared" si="5"/>
        <v>7.0055294488811991E-4</v>
      </c>
      <c r="S22" s="13">
        <f t="shared" si="6"/>
        <v>6.6336063686606508E-10</v>
      </c>
      <c r="T22" s="14">
        <f t="shared" si="7"/>
        <v>7.0059497806481319E-4</v>
      </c>
      <c r="U22" s="55">
        <f t="shared" si="8"/>
        <v>1.9E-2</v>
      </c>
      <c r="V22" s="58">
        <f t="shared" si="9"/>
        <v>7.0059564142545001E-4</v>
      </c>
      <c r="W22" s="61">
        <f t="shared" si="11"/>
        <v>1.9700595641425449E-2</v>
      </c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</row>
    <row r="23" spans="1:166" s="1" customFormat="1">
      <c r="A23" s="6" t="s">
        <v>33</v>
      </c>
      <c r="B23" s="150" t="str">
        <f>A14</f>
        <v>Bird egg</v>
      </c>
      <c r="C23" s="140">
        <f>C14</f>
        <v>4.86E-4</v>
      </c>
      <c r="D23" s="141">
        <f t="shared" si="10"/>
        <v>9.7199999999999995E-3</v>
      </c>
      <c r="E23" s="43">
        <v>2.6904646897987724E-10</v>
      </c>
      <c r="F23" s="43">
        <v>8.4173431709889945E-4</v>
      </c>
      <c r="G23" s="43">
        <v>0</v>
      </c>
      <c r="H23" s="55">
        <v>1</v>
      </c>
      <c r="I23" s="9">
        <f t="shared" si="0"/>
        <v>0.83333333333333337</v>
      </c>
      <c r="J23" s="9">
        <v>1E-4</v>
      </c>
      <c r="K23" s="9">
        <f t="shared" si="1"/>
        <v>1E-4</v>
      </c>
      <c r="L23" s="13">
        <v>0.3</v>
      </c>
      <c r="M23" s="9">
        <v>0.6</v>
      </c>
      <c r="N23" s="9">
        <v>0.1</v>
      </c>
      <c r="O23" s="13">
        <f t="shared" si="2"/>
        <v>1.9371345766551163E-14</v>
      </c>
      <c r="P23" s="9">
        <f t="shared" si="3"/>
        <v>6.3130073782417459E-8</v>
      </c>
      <c r="Q23" s="13">
        <f t="shared" si="4"/>
        <v>1.076185875919509E-10</v>
      </c>
      <c r="R23" s="9">
        <f t="shared" si="5"/>
        <v>3.3669372683955978E-4</v>
      </c>
      <c r="S23" s="13">
        <f t="shared" si="6"/>
        <v>1.0763795893771744E-10</v>
      </c>
      <c r="T23" s="14">
        <f t="shared" si="7"/>
        <v>3.3675685691334222E-4</v>
      </c>
      <c r="U23" s="55">
        <f t="shared" si="8"/>
        <v>9.7199999999999995E-3</v>
      </c>
      <c r="V23" s="58">
        <f t="shared" si="9"/>
        <v>3.3675696455130115E-4</v>
      </c>
      <c r="W23" s="61">
        <f t="shared" si="11"/>
        <v>1.00567569645513E-2</v>
      </c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</row>
    <row r="24" spans="1:166" s="1" customFormat="1">
      <c r="A24" s="7" t="s">
        <v>35</v>
      </c>
      <c r="B24" s="150" t="str">
        <f>A13</f>
        <v>Bird</v>
      </c>
      <c r="C24" s="140">
        <f>C13</f>
        <v>1.5650000000000001E-4</v>
      </c>
      <c r="D24" s="141">
        <f t="shared" si="10"/>
        <v>3.13E-3</v>
      </c>
      <c r="E24" s="43">
        <v>3.8619847592636381E-11</v>
      </c>
      <c r="F24" s="43">
        <v>7.4271352778780997E-4</v>
      </c>
      <c r="G24" s="43">
        <v>0</v>
      </c>
      <c r="H24" s="55">
        <v>1</v>
      </c>
      <c r="I24" s="9">
        <f t="shared" si="0"/>
        <v>0.83333333333333337</v>
      </c>
      <c r="J24" s="9">
        <v>1E-4</v>
      </c>
      <c r="K24" s="9">
        <f t="shared" si="1"/>
        <v>1E-4</v>
      </c>
      <c r="L24" s="13">
        <v>0</v>
      </c>
      <c r="M24" s="9">
        <v>0.5</v>
      </c>
      <c r="N24" s="9">
        <v>0.5</v>
      </c>
      <c r="O24" s="13">
        <f t="shared" si="2"/>
        <v>1.1585954277790915E-15</v>
      </c>
      <c r="P24" s="9">
        <f t="shared" si="3"/>
        <v>3.3422108750451446E-8</v>
      </c>
      <c r="Q24" s="13">
        <f t="shared" si="4"/>
        <v>2.8964885694477286E-11</v>
      </c>
      <c r="R24" s="9">
        <f t="shared" si="5"/>
        <v>5.5703514584085751E-4</v>
      </c>
      <c r="S24" s="13">
        <f t="shared" si="6"/>
        <v>2.8966044289905064E-11</v>
      </c>
      <c r="T24" s="14">
        <f t="shared" si="7"/>
        <v>5.57068567949608E-4</v>
      </c>
      <c r="U24" s="55">
        <f t="shared" si="8"/>
        <v>3.13E-3</v>
      </c>
      <c r="V24" s="58">
        <f t="shared" si="9"/>
        <v>5.570685969156523E-4</v>
      </c>
      <c r="W24" s="61">
        <f t="shared" si="11"/>
        <v>3.6870685969156523E-3</v>
      </c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</row>
    <row r="25" spans="1:166" s="1" customFormat="1">
      <c r="A25" s="7" t="s">
        <v>36</v>
      </c>
      <c r="B25" s="150" t="str">
        <f>A35</f>
        <v>Herb</v>
      </c>
      <c r="C25" s="140">
        <f>C35</f>
        <v>3.875E-3</v>
      </c>
      <c r="D25" s="141">
        <f t="shared" si="10"/>
        <v>7.7499999999999999E-2</v>
      </c>
      <c r="E25" s="43">
        <v>3.5895689505665411E-9</v>
      </c>
      <c r="F25" s="43">
        <v>1.0703208511680543E-3</v>
      </c>
      <c r="G25" s="43">
        <v>0</v>
      </c>
      <c r="H25" s="55">
        <v>1</v>
      </c>
      <c r="I25" s="9">
        <f t="shared" si="0"/>
        <v>0.83333333333333337</v>
      </c>
      <c r="J25" s="9">
        <v>1E-4</v>
      </c>
      <c r="K25" s="9">
        <f t="shared" si="1"/>
        <v>1E-4</v>
      </c>
      <c r="L25" s="13">
        <v>1</v>
      </c>
      <c r="M25" s="9">
        <v>0</v>
      </c>
      <c r="N25" s="9">
        <v>0.5</v>
      </c>
      <c r="O25" s="13">
        <f t="shared" si="2"/>
        <v>4.3074827406798497E-13</v>
      </c>
      <c r="P25" s="9">
        <f t="shared" si="3"/>
        <v>1.4449331490768733E-7</v>
      </c>
      <c r="Q25" s="13">
        <f t="shared" si="4"/>
        <v>1.7947844752832705E-9</v>
      </c>
      <c r="R25" s="9">
        <f t="shared" si="5"/>
        <v>5.3516042558402713E-4</v>
      </c>
      <c r="S25" s="13">
        <f t="shared" si="6"/>
        <v>1.7952152235573385E-9</v>
      </c>
      <c r="T25" s="14">
        <f t="shared" si="7"/>
        <v>5.3530491889893482E-4</v>
      </c>
      <c r="U25" s="55">
        <f t="shared" si="8"/>
        <v>7.7499999999999999E-2</v>
      </c>
      <c r="V25" s="58">
        <f t="shared" si="9"/>
        <v>5.3530671411415836E-4</v>
      </c>
      <c r="W25" s="61">
        <f t="shared" si="11"/>
        <v>7.8035306714114155E-2</v>
      </c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</row>
    <row r="26" spans="1:166" s="19" customFormat="1">
      <c r="A26" s="21" t="s">
        <v>38</v>
      </c>
      <c r="B26" s="152"/>
      <c r="C26" s="136">
        <f>0.014/20</f>
        <v>6.9999999999999999E-4</v>
      </c>
      <c r="D26" s="138">
        <f t="shared" si="10"/>
        <v>1.4E-2</v>
      </c>
      <c r="E26" s="52">
        <v>8.7322063769215696E-10</v>
      </c>
      <c r="F26" s="52">
        <v>9.3006335935374692E-4</v>
      </c>
      <c r="G26" s="52">
        <v>0</v>
      </c>
      <c r="H26" s="54">
        <v>1</v>
      </c>
      <c r="I26" s="18">
        <f t="shared" si="0"/>
        <v>0.83333333333333337</v>
      </c>
      <c r="J26" s="18">
        <v>1E-4</v>
      </c>
      <c r="K26" s="18">
        <f t="shared" si="1"/>
        <v>1E-4</v>
      </c>
      <c r="L26" s="22">
        <v>1</v>
      </c>
      <c r="M26" s="18">
        <v>0</v>
      </c>
      <c r="N26" s="18">
        <v>0</v>
      </c>
      <c r="O26" s="22">
        <f t="shared" si="2"/>
        <v>1.0478647652305883E-13</v>
      </c>
      <c r="P26" s="18">
        <f t="shared" si="3"/>
        <v>1.1160760312244963E-7</v>
      </c>
      <c r="Q26" s="22">
        <f t="shared" si="4"/>
        <v>0</v>
      </c>
      <c r="R26" s="18">
        <f t="shared" si="5"/>
        <v>0</v>
      </c>
      <c r="S26" s="22">
        <f t="shared" si="6"/>
        <v>1.0478647652305883E-13</v>
      </c>
      <c r="T26" s="29">
        <f t="shared" si="7"/>
        <v>1.1160760312244963E-7</v>
      </c>
      <c r="U26" s="54">
        <f t="shared" si="8"/>
        <v>1.4E-2</v>
      </c>
      <c r="V26" s="59">
        <f t="shared" si="9"/>
        <v>1.1160770790892615E-7</v>
      </c>
      <c r="W26" s="60">
        <f t="shared" si="11"/>
        <v>1.4000111607707909E-2</v>
      </c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</row>
    <row r="27" spans="1:166" s="1" customFormat="1">
      <c r="A27" s="7" t="s">
        <v>39</v>
      </c>
      <c r="B27" s="150" t="str">
        <f>A35</f>
        <v>Herb</v>
      </c>
      <c r="C27" s="140">
        <f>C35</f>
        <v>3.875E-3</v>
      </c>
      <c r="D27" s="141">
        <f t="shared" si="10"/>
        <v>7.7499999999999999E-2</v>
      </c>
      <c r="E27" s="43">
        <v>3.5895689505665411E-9</v>
      </c>
      <c r="F27" s="43">
        <v>1.0703208511680543E-3</v>
      </c>
      <c r="G27" s="43">
        <v>0</v>
      </c>
      <c r="H27" s="55">
        <v>1</v>
      </c>
      <c r="I27" s="9">
        <f t="shared" si="0"/>
        <v>0.83333333333333337</v>
      </c>
      <c r="J27" s="9">
        <v>1E-4</v>
      </c>
      <c r="K27" s="9">
        <f t="shared" si="1"/>
        <v>1E-4</v>
      </c>
      <c r="L27" s="13">
        <v>1</v>
      </c>
      <c r="M27" s="9">
        <v>0</v>
      </c>
      <c r="N27" s="9">
        <v>0.5</v>
      </c>
      <c r="O27" s="13">
        <f t="shared" si="2"/>
        <v>4.3074827406798497E-13</v>
      </c>
      <c r="P27" s="9">
        <f t="shared" si="3"/>
        <v>1.4449331490768733E-7</v>
      </c>
      <c r="Q27" s="13">
        <f t="shared" si="4"/>
        <v>1.7947844752832705E-9</v>
      </c>
      <c r="R27" s="9">
        <f t="shared" si="5"/>
        <v>5.3516042558402713E-4</v>
      </c>
      <c r="S27" s="13">
        <f t="shared" si="6"/>
        <v>1.7952152235573385E-9</v>
      </c>
      <c r="T27" s="14">
        <f t="shared" si="7"/>
        <v>5.3530491889893482E-4</v>
      </c>
      <c r="U27" s="55">
        <f t="shared" si="8"/>
        <v>7.7499999999999999E-2</v>
      </c>
      <c r="V27" s="58">
        <f t="shared" si="9"/>
        <v>5.3530671411415836E-4</v>
      </c>
      <c r="W27" s="61">
        <f t="shared" si="11"/>
        <v>7.8035306714114155E-2</v>
      </c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</row>
    <row r="28" spans="1:166" s="19" customFormat="1">
      <c r="A28" s="21" t="s">
        <v>40</v>
      </c>
      <c r="B28" s="152"/>
      <c r="C28" s="136">
        <f>0.0775/20</f>
        <v>3.875E-3</v>
      </c>
      <c r="D28" s="138">
        <f t="shared" si="10"/>
        <v>7.7499999999999999E-2</v>
      </c>
      <c r="E28" s="52">
        <v>4.0247292871370828E-10</v>
      </c>
      <c r="F28" s="52">
        <v>8.8463035682028368E-4</v>
      </c>
      <c r="G28" s="52">
        <v>0</v>
      </c>
      <c r="H28" s="54">
        <v>1</v>
      </c>
      <c r="I28" s="18">
        <f t="shared" si="0"/>
        <v>0.83333333333333337</v>
      </c>
      <c r="J28" s="18">
        <v>1E-4</v>
      </c>
      <c r="K28" s="18">
        <f t="shared" si="1"/>
        <v>1E-4</v>
      </c>
      <c r="L28" s="22">
        <v>1</v>
      </c>
      <c r="M28" s="18">
        <v>0</v>
      </c>
      <c r="N28" s="18">
        <v>0.5</v>
      </c>
      <c r="O28" s="22">
        <f t="shared" si="2"/>
        <v>4.8296751445644998E-14</v>
      </c>
      <c r="P28" s="18">
        <f t="shared" si="3"/>
        <v>1.1942509817073829E-7</v>
      </c>
      <c r="Q28" s="22">
        <f t="shared" si="4"/>
        <v>2.0123646435685414E-10</v>
      </c>
      <c r="R28" s="18">
        <f t="shared" si="5"/>
        <v>4.4231517841014184E-4</v>
      </c>
      <c r="S28" s="22">
        <f t="shared" si="6"/>
        <v>2.0128476110829979E-10</v>
      </c>
      <c r="T28" s="29">
        <f t="shared" si="7"/>
        <v>4.4243460350831256E-4</v>
      </c>
      <c r="U28" s="54">
        <f t="shared" si="8"/>
        <v>7.7499999999999999E-2</v>
      </c>
      <c r="V28" s="59">
        <f t="shared" si="9"/>
        <v>4.4243480479307367E-4</v>
      </c>
      <c r="W28" s="60">
        <f t="shared" si="11"/>
        <v>7.794243480479307E-2</v>
      </c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</row>
    <row r="29" spans="1:166" s="1" customFormat="1">
      <c r="A29" s="6" t="s">
        <v>41</v>
      </c>
      <c r="B29" s="150" t="str">
        <f>A55</f>
        <v>Reptile</v>
      </c>
      <c r="C29" s="140">
        <f>C55</f>
        <v>1.4350000000000002E-4</v>
      </c>
      <c r="D29" s="141">
        <f t="shared" si="10"/>
        <v>2.8700000000000002E-3</v>
      </c>
      <c r="E29" s="43">
        <v>9.5758956855187945E-11</v>
      </c>
      <c r="F29" s="43">
        <v>7.6430631480514698E-4</v>
      </c>
      <c r="G29" s="43">
        <v>0</v>
      </c>
      <c r="H29" s="55">
        <v>1</v>
      </c>
      <c r="I29" s="9">
        <f t="shared" si="0"/>
        <v>0.83333333333333337</v>
      </c>
      <c r="J29" s="9">
        <v>1E-4</v>
      </c>
      <c r="K29" s="9">
        <f t="shared" si="1"/>
        <v>1E-4</v>
      </c>
      <c r="L29" s="13">
        <v>0</v>
      </c>
      <c r="M29" s="9">
        <v>0.3</v>
      </c>
      <c r="N29" s="9">
        <v>0.5</v>
      </c>
      <c r="O29" s="13">
        <f t="shared" si="2"/>
        <v>1.7236612233933831E-15</v>
      </c>
      <c r="P29" s="9">
        <f t="shared" si="3"/>
        <v>2.522210838856985E-8</v>
      </c>
      <c r="Q29" s="13">
        <f t="shared" si="4"/>
        <v>6.2243321955872165E-11</v>
      </c>
      <c r="R29" s="9">
        <f t="shared" si="5"/>
        <v>4.967991046233456E-4</v>
      </c>
      <c r="S29" s="13">
        <f t="shared" si="6"/>
        <v>6.2245045617095563E-11</v>
      </c>
      <c r="T29" s="14">
        <f t="shared" si="7"/>
        <v>4.9682432673173421E-4</v>
      </c>
      <c r="U29" s="55">
        <f t="shared" si="8"/>
        <v>2.8700000000000002E-3</v>
      </c>
      <c r="V29" s="58">
        <f t="shared" si="9"/>
        <v>4.9682438897677981E-4</v>
      </c>
      <c r="W29" s="61">
        <f t="shared" si="11"/>
        <v>3.3668243889767801E-3</v>
      </c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</row>
    <row r="30" spans="1:166" s="1" customFormat="1">
      <c r="A30" s="7" t="s">
        <v>42</v>
      </c>
      <c r="B30" s="150" t="str">
        <f>A36</f>
        <v>Herbivore mammal</v>
      </c>
      <c r="C30" s="140">
        <f>C36</f>
        <v>1.495E-4</v>
      </c>
      <c r="D30" s="141">
        <f t="shared" si="10"/>
        <v>2.99E-3</v>
      </c>
      <c r="E30" s="43">
        <v>3.4869370032445529E-11</v>
      </c>
      <c r="F30" s="43">
        <v>7.1408200065876362E-4</v>
      </c>
      <c r="G30" s="43">
        <v>0</v>
      </c>
      <c r="H30" s="55">
        <v>1</v>
      </c>
      <c r="I30" s="9">
        <f t="shared" si="0"/>
        <v>0.83333333333333337</v>
      </c>
      <c r="J30" s="9">
        <v>1E-4</v>
      </c>
      <c r="K30" s="9">
        <f t="shared" si="1"/>
        <v>1E-4</v>
      </c>
      <c r="L30" s="13">
        <v>0</v>
      </c>
      <c r="M30" s="9">
        <v>0.7</v>
      </c>
      <c r="N30" s="9">
        <v>0.1</v>
      </c>
      <c r="O30" s="13">
        <f t="shared" si="2"/>
        <v>1.464513541362712E-15</v>
      </c>
      <c r="P30" s="9">
        <f t="shared" si="3"/>
        <v>3.2133690029644362E-8</v>
      </c>
      <c r="Q30" s="13">
        <f t="shared" si="4"/>
        <v>1.5691216514600488E-11</v>
      </c>
      <c r="R30" s="9">
        <f t="shared" si="5"/>
        <v>3.213369002964436E-4</v>
      </c>
      <c r="S30" s="13">
        <f t="shared" si="6"/>
        <v>1.569268102814185E-11</v>
      </c>
      <c r="T30" s="14">
        <f t="shared" si="7"/>
        <v>3.2136903398647326E-4</v>
      </c>
      <c r="U30" s="55">
        <f t="shared" si="8"/>
        <v>2.99E-3</v>
      </c>
      <c r="V30" s="58">
        <f t="shared" si="9"/>
        <v>3.213690496791543E-4</v>
      </c>
      <c r="W30" s="61">
        <f t="shared" si="11"/>
        <v>3.3113690496791542E-3</v>
      </c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</row>
    <row r="31" spans="1:166" s="1" customFormat="1">
      <c r="A31" s="7" t="s">
        <v>43</v>
      </c>
      <c r="B31" s="150" t="str">
        <f>A55</f>
        <v>Reptile</v>
      </c>
      <c r="C31" s="140">
        <f>C55</f>
        <v>1.4350000000000002E-4</v>
      </c>
      <c r="D31" s="141">
        <f t="shared" si="10"/>
        <v>2.8700000000000002E-3</v>
      </c>
      <c r="E31" s="43">
        <v>9.5758956855187945E-11</v>
      </c>
      <c r="F31" s="43">
        <v>7.6430631480514698E-4</v>
      </c>
      <c r="G31" s="43">
        <v>0</v>
      </c>
      <c r="H31" s="55">
        <v>1</v>
      </c>
      <c r="I31" s="9">
        <f t="shared" si="0"/>
        <v>0.83333333333333337</v>
      </c>
      <c r="J31" s="9">
        <v>1E-4</v>
      </c>
      <c r="K31" s="9">
        <f t="shared" si="1"/>
        <v>1E-4</v>
      </c>
      <c r="L31" s="13">
        <v>0.1</v>
      </c>
      <c r="M31" s="9">
        <v>0.9</v>
      </c>
      <c r="N31" s="9">
        <v>0</v>
      </c>
      <c r="O31" s="13">
        <f t="shared" si="2"/>
        <v>6.3200911524424052E-15</v>
      </c>
      <c r="P31" s="9">
        <f t="shared" si="3"/>
        <v>5.04442167771397E-8</v>
      </c>
      <c r="Q31" s="13">
        <f t="shared" si="4"/>
        <v>4.3091530584834575E-11</v>
      </c>
      <c r="R31" s="9">
        <f t="shared" si="5"/>
        <v>3.4393784166231617E-4</v>
      </c>
      <c r="S31" s="13">
        <f t="shared" si="6"/>
        <v>4.309785067598702E-11</v>
      </c>
      <c r="T31" s="14">
        <f t="shared" si="7"/>
        <v>3.4398828587909333E-4</v>
      </c>
      <c r="U31" s="55">
        <f t="shared" si="8"/>
        <v>2.8700000000000002E-3</v>
      </c>
      <c r="V31" s="58">
        <f t="shared" si="9"/>
        <v>3.4398832897694403E-4</v>
      </c>
      <c r="W31" s="61">
        <f t="shared" si="11"/>
        <v>3.2139883289769443E-3</v>
      </c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</row>
    <row r="32" spans="1:166" s="1" customFormat="1">
      <c r="A32" s="7" t="s">
        <v>44</v>
      </c>
      <c r="B32" s="150" t="str">
        <f>A14</f>
        <v>Bird egg</v>
      </c>
      <c r="C32" s="140">
        <f>C14</f>
        <v>4.86E-4</v>
      </c>
      <c r="D32" s="141">
        <f t="shared" si="10"/>
        <v>9.7199999999999995E-3</v>
      </c>
      <c r="E32" s="43">
        <v>2.6904646897987724E-10</v>
      </c>
      <c r="F32" s="43">
        <v>8.4173431709889945E-4</v>
      </c>
      <c r="G32" s="43">
        <v>0</v>
      </c>
      <c r="H32" s="55">
        <v>1</v>
      </c>
      <c r="I32" s="9">
        <f t="shared" si="0"/>
        <v>0.83333333333333337</v>
      </c>
      <c r="J32" s="9">
        <v>1E-4</v>
      </c>
      <c r="K32" s="9">
        <f t="shared" si="1"/>
        <v>1E-4</v>
      </c>
      <c r="L32" s="13">
        <v>0</v>
      </c>
      <c r="M32" s="9">
        <v>0</v>
      </c>
      <c r="N32" s="9">
        <v>1</v>
      </c>
      <c r="O32" s="13">
        <f t="shared" si="2"/>
        <v>0</v>
      </c>
      <c r="P32" s="9">
        <f t="shared" si="3"/>
        <v>2.5252029512966984E-8</v>
      </c>
      <c r="Q32" s="13">
        <f t="shared" si="4"/>
        <v>2.6904646897987724E-10</v>
      </c>
      <c r="R32" s="9">
        <f t="shared" si="5"/>
        <v>8.4173431709889945E-4</v>
      </c>
      <c r="S32" s="13">
        <f t="shared" si="6"/>
        <v>2.6904646897987724E-10</v>
      </c>
      <c r="T32" s="14">
        <f t="shared" si="7"/>
        <v>8.4175956912841245E-4</v>
      </c>
      <c r="U32" s="55">
        <f t="shared" si="8"/>
        <v>9.7199999999999995E-3</v>
      </c>
      <c r="V32" s="58">
        <f t="shared" si="9"/>
        <v>8.4175983817488147E-4</v>
      </c>
      <c r="W32" s="61">
        <f t="shared" si="11"/>
        <v>1.0561759838174881E-2</v>
      </c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</row>
    <row r="33" spans="1:166" s="1" customFormat="1">
      <c r="A33" s="7" t="s">
        <v>45</v>
      </c>
      <c r="B33" s="150" t="str">
        <f>A36</f>
        <v>Herbivore mammal</v>
      </c>
      <c r="C33" s="140">
        <f>C36</f>
        <v>1.495E-4</v>
      </c>
      <c r="D33" s="141">
        <f t="shared" si="10"/>
        <v>2.99E-3</v>
      </c>
      <c r="E33" s="43">
        <v>3.4869370032445529E-11</v>
      </c>
      <c r="F33" s="43">
        <v>7.1408200065876362E-4</v>
      </c>
      <c r="G33" s="43">
        <v>0</v>
      </c>
      <c r="H33" s="55">
        <v>1</v>
      </c>
      <c r="I33" s="9">
        <f t="shared" si="0"/>
        <v>0.83333333333333337</v>
      </c>
      <c r="J33" s="9">
        <v>1E-4</v>
      </c>
      <c r="K33" s="9">
        <f t="shared" si="1"/>
        <v>1E-4</v>
      </c>
      <c r="L33" s="13">
        <v>0</v>
      </c>
      <c r="M33" s="9">
        <v>0.7</v>
      </c>
      <c r="N33" s="9">
        <v>0.1</v>
      </c>
      <c r="O33" s="13">
        <f t="shared" si="2"/>
        <v>1.464513541362712E-15</v>
      </c>
      <c r="P33" s="9">
        <f t="shared" si="3"/>
        <v>3.2133690029644362E-8</v>
      </c>
      <c r="Q33" s="13">
        <f t="shared" si="4"/>
        <v>1.5691216514600488E-11</v>
      </c>
      <c r="R33" s="9">
        <f t="shared" si="5"/>
        <v>3.213369002964436E-4</v>
      </c>
      <c r="S33" s="13">
        <f t="shared" si="6"/>
        <v>1.569268102814185E-11</v>
      </c>
      <c r="T33" s="14">
        <f t="shared" si="7"/>
        <v>3.2136903398647326E-4</v>
      </c>
      <c r="U33" s="55">
        <f t="shared" si="8"/>
        <v>2.99E-3</v>
      </c>
      <c r="V33" s="58">
        <f t="shared" si="9"/>
        <v>3.213690496791543E-4</v>
      </c>
      <c r="W33" s="61">
        <f t="shared" si="11"/>
        <v>3.3113690496791542E-3</v>
      </c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</row>
    <row r="34" spans="1:166" s="1" customFormat="1">
      <c r="A34" s="6" t="s">
        <v>131</v>
      </c>
      <c r="B34" s="150" t="str">
        <f>A55</f>
        <v>Reptile</v>
      </c>
      <c r="C34" s="140">
        <f>C55</f>
        <v>1.4350000000000002E-4</v>
      </c>
      <c r="D34" s="141">
        <f t="shared" si="10"/>
        <v>2.8700000000000002E-3</v>
      </c>
      <c r="E34" s="43">
        <v>9.5758956855187945E-11</v>
      </c>
      <c r="F34" s="43">
        <v>7.6430631480514698E-4</v>
      </c>
      <c r="G34" s="43">
        <v>0</v>
      </c>
      <c r="H34" s="55">
        <v>1</v>
      </c>
      <c r="I34" s="9">
        <f t="shared" si="0"/>
        <v>0.83333333333333337</v>
      </c>
      <c r="J34" s="9">
        <v>1E-4</v>
      </c>
      <c r="K34" s="9">
        <f t="shared" si="1"/>
        <v>1E-4</v>
      </c>
      <c r="L34" s="13">
        <v>0</v>
      </c>
      <c r="M34" s="9">
        <v>0.5</v>
      </c>
      <c r="N34" s="9">
        <v>0.5</v>
      </c>
      <c r="O34" s="13">
        <f t="shared" si="2"/>
        <v>2.8727687056556386E-15</v>
      </c>
      <c r="P34" s="9">
        <f t="shared" si="3"/>
        <v>3.4393784166231613E-8</v>
      </c>
      <c r="Q34" s="13">
        <f t="shared" si="4"/>
        <v>7.1819217641390959E-11</v>
      </c>
      <c r="R34" s="9">
        <f t="shared" si="5"/>
        <v>5.7322973610386024E-4</v>
      </c>
      <c r="S34" s="13">
        <f t="shared" si="6"/>
        <v>7.1822090410096614E-11</v>
      </c>
      <c r="T34" s="14">
        <f t="shared" si="7"/>
        <v>5.7326412988802642E-4</v>
      </c>
      <c r="U34" s="55">
        <f t="shared" si="8"/>
        <v>2.8700000000000002E-3</v>
      </c>
      <c r="V34" s="58">
        <f t="shared" si="9"/>
        <v>5.732642017101168E-4</v>
      </c>
      <c r="W34" s="61">
        <f t="shared" si="11"/>
        <v>3.4432642017101171E-3</v>
      </c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</row>
    <row r="35" spans="1:166" s="19" customFormat="1">
      <c r="A35" s="21" t="s">
        <v>37</v>
      </c>
      <c r="B35" s="152"/>
      <c r="C35" s="136">
        <f>0.0775/20</f>
        <v>3.875E-3</v>
      </c>
      <c r="D35" s="138">
        <f t="shared" si="10"/>
        <v>7.7499999999999999E-2</v>
      </c>
      <c r="E35" s="52">
        <v>3.5895689505665411E-9</v>
      </c>
      <c r="F35" s="52">
        <v>1.0703208511680543E-3</v>
      </c>
      <c r="G35" s="52">
        <v>0</v>
      </c>
      <c r="H35" s="54">
        <v>1</v>
      </c>
      <c r="I35" s="18">
        <f t="shared" si="0"/>
        <v>0.83333333333333337</v>
      </c>
      <c r="J35" s="18">
        <v>1E-4</v>
      </c>
      <c r="K35" s="18">
        <f t="shared" si="1"/>
        <v>1E-4</v>
      </c>
      <c r="L35" s="22">
        <v>1</v>
      </c>
      <c r="M35" s="18">
        <v>0</v>
      </c>
      <c r="N35" s="18">
        <v>0.5</v>
      </c>
      <c r="O35" s="22">
        <f t="shared" si="2"/>
        <v>4.3074827406798497E-13</v>
      </c>
      <c r="P35" s="18">
        <f t="shared" si="3"/>
        <v>1.4449331490768733E-7</v>
      </c>
      <c r="Q35" s="22">
        <f t="shared" si="4"/>
        <v>1.7947844752832705E-9</v>
      </c>
      <c r="R35" s="18">
        <f t="shared" si="5"/>
        <v>5.3516042558402713E-4</v>
      </c>
      <c r="S35" s="22">
        <f t="shared" si="6"/>
        <v>1.7952152235573385E-9</v>
      </c>
      <c r="T35" s="29">
        <f t="shared" si="7"/>
        <v>5.3530491889893482E-4</v>
      </c>
      <c r="U35" s="54">
        <f t="shared" si="8"/>
        <v>7.7499999999999999E-2</v>
      </c>
      <c r="V35" s="59">
        <f t="shared" si="9"/>
        <v>5.3530671411415836E-4</v>
      </c>
      <c r="W35" s="60">
        <f t="shared" si="11"/>
        <v>7.8035306714114155E-2</v>
      </c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</row>
    <row r="36" spans="1:166" s="19" customFormat="1">
      <c r="A36" s="21" t="s">
        <v>119</v>
      </c>
      <c r="B36" s="152"/>
      <c r="C36" s="136">
        <f>0.00299/20</f>
        <v>1.495E-4</v>
      </c>
      <c r="D36" s="138">
        <f t="shared" si="10"/>
        <v>2.99E-3</v>
      </c>
      <c r="E36" s="52">
        <v>3.4869370032445529E-11</v>
      </c>
      <c r="F36" s="52">
        <v>7.1408200065876362E-4</v>
      </c>
      <c r="G36" s="52">
        <v>0</v>
      </c>
      <c r="H36" s="54">
        <v>1</v>
      </c>
      <c r="I36" s="18">
        <f t="shared" si="0"/>
        <v>0.83333333333333337</v>
      </c>
      <c r="J36" s="18">
        <v>1E-4</v>
      </c>
      <c r="K36" s="18">
        <f t="shared" si="1"/>
        <v>1E-4</v>
      </c>
      <c r="L36" s="22">
        <v>0.5</v>
      </c>
      <c r="M36" s="18">
        <v>0.5</v>
      </c>
      <c r="N36" s="18">
        <v>0</v>
      </c>
      <c r="O36" s="22">
        <f t="shared" si="2"/>
        <v>3.1382433029200977E-15</v>
      </c>
      <c r="P36" s="18">
        <f t="shared" si="3"/>
        <v>6.4267380059288724E-8</v>
      </c>
      <c r="Q36" s="22">
        <f t="shared" si="4"/>
        <v>8.7173425081113823E-12</v>
      </c>
      <c r="R36" s="18">
        <f t="shared" si="5"/>
        <v>1.7852050016469091E-4</v>
      </c>
      <c r="S36" s="22">
        <f t="shared" si="6"/>
        <v>8.7204807514143024E-12</v>
      </c>
      <c r="T36" s="29">
        <f t="shared" si="7"/>
        <v>1.7858476754475019E-4</v>
      </c>
      <c r="U36" s="54">
        <f t="shared" si="8"/>
        <v>2.99E-3</v>
      </c>
      <c r="V36" s="59">
        <f t="shared" si="9"/>
        <v>1.7858477626523094E-4</v>
      </c>
      <c r="W36" s="60">
        <f t="shared" si="11"/>
        <v>3.1685847762652308E-3</v>
      </c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</row>
    <row r="37" spans="1:166" s="1" customFormat="1">
      <c r="A37" s="6" t="s">
        <v>46</v>
      </c>
      <c r="B37" s="150" t="str">
        <f>A55</f>
        <v>Reptile</v>
      </c>
      <c r="C37" s="140">
        <f>C55</f>
        <v>1.4350000000000002E-4</v>
      </c>
      <c r="D37" s="141">
        <f t="shared" si="10"/>
        <v>2.8700000000000002E-3</v>
      </c>
      <c r="E37" s="43">
        <v>9.5758956855187945E-11</v>
      </c>
      <c r="F37" s="43">
        <v>7.6430631480514698E-4</v>
      </c>
      <c r="G37" s="43">
        <v>0</v>
      </c>
      <c r="H37" s="55">
        <v>1</v>
      </c>
      <c r="I37" s="9">
        <f t="shared" si="0"/>
        <v>0.83333333333333337</v>
      </c>
      <c r="J37" s="9">
        <v>1E-4</v>
      </c>
      <c r="K37" s="9">
        <f t="shared" si="1"/>
        <v>1E-4</v>
      </c>
      <c r="L37" s="13">
        <v>0</v>
      </c>
      <c r="M37" s="9">
        <v>0.5</v>
      </c>
      <c r="N37" s="9">
        <v>0.5</v>
      </c>
      <c r="O37" s="13">
        <f t="shared" si="2"/>
        <v>2.8727687056556386E-15</v>
      </c>
      <c r="P37" s="9">
        <f t="shared" si="3"/>
        <v>3.4393784166231613E-8</v>
      </c>
      <c r="Q37" s="13">
        <f t="shared" si="4"/>
        <v>7.1819217641390959E-11</v>
      </c>
      <c r="R37" s="9">
        <f t="shared" si="5"/>
        <v>5.7322973610386024E-4</v>
      </c>
      <c r="S37" s="13">
        <f t="shared" si="6"/>
        <v>7.1822090410096614E-11</v>
      </c>
      <c r="T37" s="14">
        <f t="shared" si="7"/>
        <v>5.7326412988802642E-4</v>
      </c>
      <c r="U37" s="55">
        <f t="shared" si="8"/>
        <v>2.8700000000000002E-3</v>
      </c>
      <c r="V37" s="58">
        <f t="shared" si="9"/>
        <v>5.732642017101168E-4</v>
      </c>
      <c r="W37" s="61">
        <f t="shared" si="11"/>
        <v>3.4432642017101171E-3</v>
      </c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</row>
    <row r="38" spans="1:166" s="1" customFormat="1">
      <c r="A38" s="6" t="s">
        <v>47</v>
      </c>
      <c r="B38" s="150" t="str">
        <f>A55</f>
        <v>Reptile</v>
      </c>
      <c r="C38" s="140">
        <f>C55</f>
        <v>1.4350000000000002E-4</v>
      </c>
      <c r="D38" s="141">
        <f t="shared" si="10"/>
        <v>2.8700000000000002E-3</v>
      </c>
      <c r="E38" s="43">
        <v>9.5758956855187945E-11</v>
      </c>
      <c r="F38" s="43">
        <v>7.6430631480514698E-4</v>
      </c>
      <c r="G38" s="43">
        <v>0</v>
      </c>
      <c r="H38" s="55">
        <v>1</v>
      </c>
      <c r="I38" s="9">
        <f t="shared" si="0"/>
        <v>0.83333333333333337</v>
      </c>
      <c r="J38" s="9">
        <v>1E-4</v>
      </c>
      <c r="K38" s="9">
        <f t="shared" si="1"/>
        <v>1E-4</v>
      </c>
      <c r="L38" s="13">
        <v>0</v>
      </c>
      <c r="M38" s="9">
        <v>0.3</v>
      </c>
      <c r="N38" s="9">
        <v>0.5</v>
      </c>
      <c r="O38" s="13">
        <f t="shared" si="2"/>
        <v>1.7236612233933831E-15</v>
      </c>
      <c r="P38" s="9">
        <f t="shared" si="3"/>
        <v>2.522210838856985E-8</v>
      </c>
      <c r="Q38" s="13">
        <f t="shared" si="4"/>
        <v>6.2243321955872165E-11</v>
      </c>
      <c r="R38" s="9">
        <f t="shared" si="5"/>
        <v>4.967991046233456E-4</v>
      </c>
      <c r="S38" s="13">
        <f t="shared" si="6"/>
        <v>6.2245045617095563E-11</v>
      </c>
      <c r="T38" s="14">
        <f t="shared" si="7"/>
        <v>4.9682432673173421E-4</v>
      </c>
      <c r="U38" s="55">
        <f t="shared" si="8"/>
        <v>2.8700000000000002E-3</v>
      </c>
      <c r="V38" s="58">
        <f t="shared" si="9"/>
        <v>4.9682438897677981E-4</v>
      </c>
      <c r="W38" s="61">
        <f t="shared" si="11"/>
        <v>3.3668243889767801E-3</v>
      </c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</row>
    <row r="39" spans="1:166" s="1" customFormat="1">
      <c r="A39" s="7" t="s">
        <v>48</v>
      </c>
      <c r="B39" s="150" t="str">
        <f>A36</f>
        <v>Herbivore mammal</v>
      </c>
      <c r="C39" s="140">
        <f>C36</f>
        <v>1.495E-4</v>
      </c>
      <c r="D39" s="141">
        <f t="shared" si="10"/>
        <v>2.99E-3</v>
      </c>
      <c r="E39" s="43">
        <v>3.4869370032445529E-11</v>
      </c>
      <c r="F39" s="43">
        <v>7.1408200065876362E-4</v>
      </c>
      <c r="G39" s="43">
        <v>0</v>
      </c>
      <c r="H39" s="55">
        <v>1</v>
      </c>
      <c r="I39" s="9">
        <f t="shared" si="0"/>
        <v>0.83333333333333337</v>
      </c>
      <c r="J39" s="9">
        <v>1E-4</v>
      </c>
      <c r="K39" s="9">
        <f t="shared" si="1"/>
        <v>1E-4</v>
      </c>
      <c r="L39" s="13">
        <v>0</v>
      </c>
      <c r="M39" s="9">
        <v>0.7</v>
      </c>
      <c r="N39" s="9">
        <v>0.1</v>
      </c>
      <c r="O39" s="13">
        <f t="shared" si="2"/>
        <v>1.464513541362712E-15</v>
      </c>
      <c r="P39" s="9">
        <f t="shared" si="3"/>
        <v>3.2133690029644362E-8</v>
      </c>
      <c r="Q39" s="13">
        <f t="shared" si="4"/>
        <v>1.5691216514600488E-11</v>
      </c>
      <c r="R39" s="9">
        <f t="shared" si="5"/>
        <v>3.213369002964436E-4</v>
      </c>
      <c r="S39" s="13">
        <f t="shared" si="6"/>
        <v>1.569268102814185E-11</v>
      </c>
      <c r="T39" s="14">
        <f t="shared" si="7"/>
        <v>3.2136903398647326E-4</v>
      </c>
      <c r="U39" s="55">
        <f t="shared" si="8"/>
        <v>2.99E-3</v>
      </c>
      <c r="V39" s="58">
        <f t="shared" si="9"/>
        <v>3.213690496791543E-4</v>
      </c>
      <c r="W39" s="61">
        <f t="shared" si="11"/>
        <v>3.3113690496791542E-3</v>
      </c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</row>
    <row r="40" spans="1:166" s="1" customFormat="1">
      <c r="A40" s="7" t="s">
        <v>49</v>
      </c>
      <c r="B40" s="150" t="str">
        <f>A17</f>
        <v>Carnivore mammal</v>
      </c>
      <c r="C40" s="140">
        <f>C17</f>
        <v>1.13E-4</v>
      </c>
      <c r="D40" s="141">
        <f t="shared" si="10"/>
        <v>2.2599999999999999E-3</v>
      </c>
      <c r="E40" s="43">
        <v>5.5794028476140406E-11</v>
      </c>
      <c r="F40" s="43">
        <v>6.863692064010765E-4</v>
      </c>
      <c r="G40" s="43">
        <v>0</v>
      </c>
      <c r="H40" s="55">
        <v>1</v>
      </c>
      <c r="I40" s="9">
        <f t="shared" si="0"/>
        <v>0.83333333333333337</v>
      </c>
      <c r="J40" s="9">
        <v>1E-4</v>
      </c>
      <c r="K40" s="9">
        <f t="shared" si="1"/>
        <v>1E-4</v>
      </c>
      <c r="L40" s="13">
        <v>0</v>
      </c>
      <c r="M40" s="9">
        <v>0.7</v>
      </c>
      <c r="N40" s="9">
        <v>0.1</v>
      </c>
      <c r="O40" s="13">
        <f t="shared" ref="O40:O71" si="12">E40*$I$3*H40*J40*((L40+M40/2)+N40*0)</f>
        <v>2.3433491959978971E-15</v>
      </c>
      <c r="P40" s="9">
        <f t="shared" ref="P40:P76" si="13">F40*$I$3*H40*J40*((L40+M40/2)+N40*0.25)</f>
        <v>3.0886614288048443E-8</v>
      </c>
      <c r="Q40" s="13">
        <f t="shared" ref="Q40:Q76" si="14">E40*H40*(N40+M40/2)</f>
        <v>2.5107312814263179E-11</v>
      </c>
      <c r="R40" s="9">
        <f t="shared" ref="R40:R76" si="15">F40*H40*(N40+M40/2)</f>
        <v>3.0886614288048439E-4</v>
      </c>
      <c r="S40" s="13">
        <f t="shared" ref="S40:S76" si="16">O40+Q40</f>
        <v>2.5109656163459177E-11</v>
      </c>
      <c r="T40" s="14">
        <f t="shared" ref="T40:T76" si="17">P40+R40</f>
        <v>3.0889702949477244E-4</v>
      </c>
      <c r="U40" s="55">
        <f t="shared" ref="U40:U76" si="18">IF(D40="N/A","N/A",H40*D40)</f>
        <v>2.2599999999999999E-3</v>
      </c>
      <c r="V40" s="58">
        <f t="shared" ref="V40:V76" si="19">SUM(S40:T40)</f>
        <v>3.088970546044286E-4</v>
      </c>
      <c r="W40" s="61">
        <f t="shared" si="11"/>
        <v>2.5688970546044283E-3</v>
      </c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</row>
    <row r="41" spans="1:166" s="1" customFormat="1">
      <c r="A41" s="6" t="s">
        <v>129</v>
      </c>
      <c r="B41" s="150" t="str">
        <f>A55</f>
        <v>Reptile</v>
      </c>
      <c r="C41" s="140">
        <f>C55</f>
        <v>1.4350000000000002E-4</v>
      </c>
      <c r="D41" s="141">
        <f t="shared" si="10"/>
        <v>2.8700000000000002E-3</v>
      </c>
      <c r="E41" s="43">
        <v>9.5758956855187945E-11</v>
      </c>
      <c r="F41" s="43">
        <v>7.6430631480514698E-4</v>
      </c>
      <c r="G41" s="43">
        <v>0</v>
      </c>
      <c r="H41" s="55">
        <v>1</v>
      </c>
      <c r="I41" s="9">
        <f t="shared" si="0"/>
        <v>0.83333333333333337</v>
      </c>
      <c r="J41" s="9">
        <v>1E-4</v>
      </c>
      <c r="K41" s="9">
        <f t="shared" si="1"/>
        <v>1E-4</v>
      </c>
      <c r="L41" s="13">
        <v>0</v>
      </c>
      <c r="M41" s="9">
        <v>0.7</v>
      </c>
      <c r="N41" s="9">
        <v>0.1</v>
      </c>
      <c r="O41" s="13">
        <f t="shared" si="12"/>
        <v>4.0218761879178936E-15</v>
      </c>
      <c r="P41" s="9">
        <f t="shared" si="13"/>
        <v>3.4393784166231613E-8</v>
      </c>
      <c r="Q41" s="13">
        <f t="shared" si="14"/>
        <v>4.3091530584834569E-11</v>
      </c>
      <c r="R41" s="9">
        <f t="shared" si="15"/>
        <v>3.4393784166231612E-4</v>
      </c>
      <c r="S41" s="13">
        <f t="shared" si="16"/>
        <v>4.3095552461022487E-11</v>
      </c>
      <c r="T41" s="14">
        <f t="shared" si="17"/>
        <v>3.4397223544648236E-4</v>
      </c>
      <c r="U41" s="55">
        <f t="shared" si="18"/>
        <v>2.8700000000000002E-3</v>
      </c>
      <c r="V41" s="58">
        <f t="shared" si="19"/>
        <v>3.4397227854203482E-4</v>
      </c>
      <c r="W41" s="61">
        <f t="shared" si="11"/>
        <v>3.2139722785420348E-3</v>
      </c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</row>
    <row r="42" spans="1:166" s="1" customFormat="1">
      <c r="A42" s="6" t="s">
        <v>50</v>
      </c>
      <c r="B42" s="150" t="str">
        <f>A14</f>
        <v>Bird egg</v>
      </c>
      <c r="C42" s="140">
        <f>C14</f>
        <v>4.86E-4</v>
      </c>
      <c r="D42" s="141">
        <f t="shared" si="10"/>
        <v>9.7199999999999995E-3</v>
      </c>
      <c r="E42" s="43">
        <v>2.6904646897987724E-10</v>
      </c>
      <c r="F42" s="43">
        <v>8.4173431709889945E-4</v>
      </c>
      <c r="G42" s="43">
        <v>0</v>
      </c>
      <c r="H42" s="55">
        <v>1</v>
      </c>
      <c r="I42" s="9">
        <f t="shared" si="0"/>
        <v>0.83333333333333337</v>
      </c>
      <c r="J42" s="9">
        <v>1E-4</v>
      </c>
      <c r="K42" s="9">
        <f t="shared" si="1"/>
        <v>1E-4</v>
      </c>
      <c r="L42" s="13">
        <v>0</v>
      </c>
      <c r="M42" s="9">
        <v>0</v>
      </c>
      <c r="N42" s="9">
        <v>1</v>
      </c>
      <c r="O42" s="13">
        <f t="shared" si="12"/>
        <v>0</v>
      </c>
      <c r="P42" s="9">
        <f t="shared" si="13"/>
        <v>2.5252029512966984E-8</v>
      </c>
      <c r="Q42" s="13">
        <f t="shared" si="14"/>
        <v>2.6904646897987724E-10</v>
      </c>
      <c r="R42" s="9">
        <f t="shared" si="15"/>
        <v>8.4173431709889945E-4</v>
      </c>
      <c r="S42" s="13">
        <f t="shared" si="16"/>
        <v>2.6904646897987724E-10</v>
      </c>
      <c r="T42" s="14">
        <f t="shared" si="17"/>
        <v>8.4175956912841245E-4</v>
      </c>
      <c r="U42" s="55">
        <f t="shared" si="18"/>
        <v>9.7199999999999995E-3</v>
      </c>
      <c r="V42" s="58">
        <f t="shared" si="19"/>
        <v>8.4175983817488147E-4</v>
      </c>
      <c r="W42" s="61">
        <f t="shared" si="11"/>
        <v>1.0561759838174881E-2</v>
      </c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</row>
    <row r="43" spans="1:166" s="19" customFormat="1">
      <c r="A43" s="21" t="s">
        <v>51</v>
      </c>
      <c r="B43" s="152"/>
      <c r="C43" s="136">
        <f>0.0775/20</f>
        <v>3.875E-3</v>
      </c>
      <c r="D43" s="138">
        <f t="shared" si="10"/>
        <v>7.7499999999999999E-2</v>
      </c>
      <c r="E43" s="52">
        <v>1.5755094228701934E-9</v>
      </c>
      <c r="F43" s="52">
        <v>9.6878725976191698E-4</v>
      </c>
      <c r="G43" s="52">
        <v>0</v>
      </c>
      <c r="H43" s="54">
        <v>1</v>
      </c>
      <c r="I43" s="18">
        <f t="shared" si="0"/>
        <v>0.83333333333333337</v>
      </c>
      <c r="J43" s="18">
        <v>1E-4</v>
      </c>
      <c r="K43" s="18">
        <f t="shared" si="1"/>
        <v>1E-4</v>
      </c>
      <c r="L43" s="22">
        <v>0</v>
      </c>
      <c r="M43" s="18">
        <v>1</v>
      </c>
      <c r="N43" s="18">
        <v>0</v>
      </c>
      <c r="O43" s="22">
        <f t="shared" si="12"/>
        <v>9.4530565372211606E-14</v>
      </c>
      <c r="P43" s="18">
        <f t="shared" si="13"/>
        <v>5.8127235585715018E-8</v>
      </c>
      <c r="Q43" s="22">
        <f t="shared" si="14"/>
        <v>7.8775471143509672E-10</v>
      </c>
      <c r="R43" s="18">
        <f t="shared" si="15"/>
        <v>4.8439362988095849E-4</v>
      </c>
      <c r="S43" s="22">
        <f t="shared" si="16"/>
        <v>7.8784924200046895E-10</v>
      </c>
      <c r="T43" s="29">
        <f t="shared" si="17"/>
        <v>4.8445175711654421E-4</v>
      </c>
      <c r="U43" s="54">
        <f t="shared" si="18"/>
        <v>7.7499999999999999E-2</v>
      </c>
      <c r="V43" s="59">
        <f t="shared" si="19"/>
        <v>4.8445254496578622E-4</v>
      </c>
      <c r="W43" s="60">
        <f t="shared" si="11"/>
        <v>7.798445254496579E-2</v>
      </c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</row>
    <row r="44" spans="1:166" s="1" customFormat="1">
      <c r="A44" s="6" t="s">
        <v>52</v>
      </c>
      <c r="B44" s="150" t="str">
        <f>A55</f>
        <v>Reptile</v>
      </c>
      <c r="C44" s="140">
        <f>C55</f>
        <v>1.4350000000000002E-4</v>
      </c>
      <c r="D44" s="141">
        <f t="shared" si="10"/>
        <v>2.8700000000000002E-3</v>
      </c>
      <c r="E44" s="43">
        <v>9.5758956855187945E-11</v>
      </c>
      <c r="F44" s="43">
        <v>7.6430631480514698E-4</v>
      </c>
      <c r="G44" s="43">
        <v>0</v>
      </c>
      <c r="H44" s="55">
        <v>1</v>
      </c>
      <c r="I44" s="9">
        <f t="shared" si="0"/>
        <v>0.83333333333333337</v>
      </c>
      <c r="J44" s="9">
        <v>1E-4</v>
      </c>
      <c r="K44" s="9">
        <f t="shared" si="1"/>
        <v>1E-4</v>
      </c>
      <c r="L44" s="13">
        <v>0</v>
      </c>
      <c r="M44" s="9">
        <v>0.5</v>
      </c>
      <c r="N44" s="9">
        <v>0.5</v>
      </c>
      <c r="O44" s="13">
        <f t="shared" si="12"/>
        <v>2.8727687056556386E-15</v>
      </c>
      <c r="P44" s="9">
        <f t="shared" si="13"/>
        <v>3.4393784166231613E-8</v>
      </c>
      <c r="Q44" s="13">
        <f t="shared" si="14"/>
        <v>7.1819217641390959E-11</v>
      </c>
      <c r="R44" s="9">
        <f t="shared" si="15"/>
        <v>5.7322973610386024E-4</v>
      </c>
      <c r="S44" s="13">
        <f t="shared" si="16"/>
        <v>7.1822090410096614E-11</v>
      </c>
      <c r="T44" s="14">
        <f t="shared" si="17"/>
        <v>5.7326412988802642E-4</v>
      </c>
      <c r="U44" s="55">
        <f t="shared" si="18"/>
        <v>2.8700000000000002E-3</v>
      </c>
      <c r="V44" s="58">
        <f t="shared" si="19"/>
        <v>5.732642017101168E-4</v>
      </c>
      <c r="W44" s="61">
        <f t="shared" si="11"/>
        <v>3.4432642017101171E-3</v>
      </c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</row>
    <row r="45" spans="1:166" s="1" customFormat="1">
      <c r="A45" s="6" t="s">
        <v>53</v>
      </c>
      <c r="B45" s="150" t="str">
        <f>A55</f>
        <v>Reptile</v>
      </c>
      <c r="C45" s="140">
        <f>C55</f>
        <v>1.4350000000000002E-4</v>
      </c>
      <c r="D45" s="141">
        <f t="shared" si="10"/>
        <v>2.8700000000000002E-3</v>
      </c>
      <c r="E45" s="43">
        <v>9.5758956855187945E-11</v>
      </c>
      <c r="F45" s="43">
        <v>7.6430631480514698E-4</v>
      </c>
      <c r="G45" s="43">
        <v>0</v>
      </c>
      <c r="H45" s="55">
        <v>1</v>
      </c>
      <c r="I45" s="9">
        <f t="shared" si="0"/>
        <v>0.83333333333333337</v>
      </c>
      <c r="J45" s="9">
        <v>1E-4</v>
      </c>
      <c r="K45" s="9">
        <f t="shared" si="1"/>
        <v>1E-4</v>
      </c>
      <c r="L45" s="13">
        <v>0</v>
      </c>
      <c r="M45" s="9">
        <v>0.3</v>
      </c>
      <c r="N45" s="9">
        <v>0.5</v>
      </c>
      <c r="O45" s="13">
        <f t="shared" si="12"/>
        <v>1.7236612233933831E-15</v>
      </c>
      <c r="P45" s="9">
        <f t="shared" si="13"/>
        <v>2.522210838856985E-8</v>
      </c>
      <c r="Q45" s="13">
        <f t="shared" si="14"/>
        <v>6.2243321955872165E-11</v>
      </c>
      <c r="R45" s="9">
        <f t="shared" si="15"/>
        <v>4.967991046233456E-4</v>
      </c>
      <c r="S45" s="13">
        <f t="shared" si="16"/>
        <v>6.2245045617095563E-11</v>
      </c>
      <c r="T45" s="14">
        <f t="shared" si="17"/>
        <v>4.9682432673173421E-4</v>
      </c>
      <c r="U45" s="55">
        <f t="shared" si="18"/>
        <v>2.8700000000000002E-3</v>
      </c>
      <c r="V45" s="58">
        <f t="shared" si="19"/>
        <v>4.9682438897677981E-4</v>
      </c>
      <c r="W45" s="61">
        <f t="shared" si="11"/>
        <v>3.3668243889767801E-3</v>
      </c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</row>
    <row r="46" spans="1:166" s="1" customFormat="1">
      <c r="A46" s="6" t="s">
        <v>54</v>
      </c>
      <c r="B46" s="150" t="str">
        <f>A55</f>
        <v>Reptile</v>
      </c>
      <c r="C46" s="140">
        <f>C55</f>
        <v>1.4350000000000002E-4</v>
      </c>
      <c r="D46" s="141">
        <f t="shared" si="10"/>
        <v>2.8700000000000002E-3</v>
      </c>
      <c r="E46" s="43">
        <v>9.5758956855187945E-11</v>
      </c>
      <c r="F46" s="43">
        <v>7.6430631480514698E-4</v>
      </c>
      <c r="G46" s="43">
        <v>0</v>
      </c>
      <c r="H46" s="55">
        <v>1</v>
      </c>
      <c r="I46" s="9">
        <f t="shared" si="0"/>
        <v>0.83333333333333337</v>
      </c>
      <c r="J46" s="9">
        <v>1E-4</v>
      </c>
      <c r="K46" s="9">
        <f t="shared" si="1"/>
        <v>1E-4</v>
      </c>
      <c r="L46" s="13">
        <v>0.1</v>
      </c>
      <c r="M46" s="9">
        <v>0.9</v>
      </c>
      <c r="N46" s="9">
        <v>0</v>
      </c>
      <c r="O46" s="13">
        <f t="shared" si="12"/>
        <v>6.3200911524424052E-15</v>
      </c>
      <c r="P46" s="9">
        <f t="shared" si="13"/>
        <v>5.04442167771397E-8</v>
      </c>
      <c r="Q46" s="13">
        <f t="shared" si="14"/>
        <v>4.3091530584834575E-11</v>
      </c>
      <c r="R46" s="9">
        <f t="shared" si="15"/>
        <v>3.4393784166231617E-4</v>
      </c>
      <c r="S46" s="13">
        <f t="shared" si="16"/>
        <v>4.309785067598702E-11</v>
      </c>
      <c r="T46" s="14">
        <f t="shared" si="17"/>
        <v>3.4398828587909333E-4</v>
      </c>
      <c r="U46" s="55">
        <f t="shared" si="18"/>
        <v>2.8700000000000002E-3</v>
      </c>
      <c r="V46" s="58">
        <f t="shared" si="19"/>
        <v>3.4398832897694403E-4</v>
      </c>
      <c r="W46" s="61">
        <f t="shared" si="11"/>
        <v>3.2139883289769443E-3</v>
      </c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</row>
    <row r="47" spans="1:166" s="1" customFormat="1">
      <c r="A47" s="6" t="s">
        <v>55</v>
      </c>
      <c r="B47" s="150" t="str">
        <f>A14</f>
        <v>Bird egg</v>
      </c>
      <c r="C47" s="140">
        <f>C14</f>
        <v>4.86E-4</v>
      </c>
      <c r="D47" s="141">
        <f t="shared" si="10"/>
        <v>9.7199999999999995E-3</v>
      </c>
      <c r="E47" s="43">
        <v>2.6904646897987724E-10</v>
      </c>
      <c r="F47" s="43">
        <v>8.4173431709889945E-4</v>
      </c>
      <c r="G47" s="43">
        <v>0</v>
      </c>
      <c r="H47" s="55">
        <v>1</v>
      </c>
      <c r="I47" s="9">
        <f t="shared" si="0"/>
        <v>0.83333333333333337</v>
      </c>
      <c r="J47" s="9">
        <v>1E-4</v>
      </c>
      <c r="K47" s="9">
        <f t="shared" si="1"/>
        <v>1E-4</v>
      </c>
      <c r="L47" s="13">
        <v>0</v>
      </c>
      <c r="M47" s="9">
        <v>0.5</v>
      </c>
      <c r="N47" s="9">
        <v>0.5</v>
      </c>
      <c r="O47" s="13">
        <f t="shared" si="12"/>
        <v>8.0713940693963183E-15</v>
      </c>
      <c r="P47" s="9">
        <f t="shared" si="13"/>
        <v>3.7878044269450476E-8</v>
      </c>
      <c r="Q47" s="13">
        <f t="shared" si="14"/>
        <v>2.0178485173490793E-10</v>
      </c>
      <c r="R47" s="9">
        <f t="shared" si="15"/>
        <v>6.3130073782417459E-4</v>
      </c>
      <c r="S47" s="13">
        <f t="shared" si="16"/>
        <v>2.0179292312897733E-10</v>
      </c>
      <c r="T47" s="14">
        <f t="shared" si="17"/>
        <v>6.3133861586844408E-4</v>
      </c>
      <c r="U47" s="55">
        <f t="shared" si="18"/>
        <v>9.7199999999999995E-3</v>
      </c>
      <c r="V47" s="58">
        <f t="shared" si="19"/>
        <v>6.3133881766136717E-4</v>
      </c>
      <c r="W47" s="61">
        <f t="shared" si="11"/>
        <v>1.0351338817661367E-2</v>
      </c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</row>
    <row r="48" spans="1:166" s="1" customFormat="1">
      <c r="A48" s="7" t="s">
        <v>130</v>
      </c>
      <c r="B48" s="150" t="str">
        <f>A17</f>
        <v>Carnivore mammal</v>
      </c>
      <c r="C48" s="140">
        <f>C17</f>
        <v>1.13E-4</v>
      </c>
      <c r="D48" s="141">
        <f t="shared" si="10"/>
        <v>2.2599999999999999E-3</v>
      </c>
      <c r="E48" s="43">
        <v>5.5794028476140406E-11</v>
      </c>
      <c r="F48" s="43">
        <v>6.863692064010765E-4</v>
      </c>
      <c r="G48" s="43">
        <v>0</v>
      </c>
      <c r="H48" s="55">
        <v>1</v>
      </c>
      <c r="I48" s="9">
        <f t="shared" si="0"/>
        <v>0.83333333333333337</v>
      </c>
      <c r="J48" s="9">
        <v>1E-4</v>
      </c>
      <c r="K48" s="9">
        <f t="shared" si="1"/>
        <v>1E-4</v>
      </c>
      <c r="L48" s="13">
        <v>0.5</v>
      </c>
      <c r="M48" s="9">
        <v>0.5</v>
      </c>
      <c r="N48" s="9">
        <v>0</v>
      </c>
      <c r="O48" s="13">
        <f t="shared" si="12"/>
        <v>5.0214625628526367E-15</v>
      </c>
      <c r="P48" s="9">
        <f t="shared" si="13"/>
        <v>6.1773228576096886E-8</v>
      </c>
      <c r="Q48" s="13">
        <f t="shared" si="14"/>
        <v>1.3948507119035102E-11</v>
      </c>
      <c r="R48" s="9">
        <f t="shared" si="15"/>
        <v>1.7159230160026913E-4</v>
      </c>
      <c r="S48" s="13">
        <f t="shared" si="16"/>
        <v>1.3953528581597954E-11</v>
      </c>
      <c r="T48" s="14">
        <f t="shared" si="17"/>
        <v>1.7165407482884522E-4</v>
      </c>
      <c r="U48" s="55">
        <f t="shared" si="18"/>
        <v>2.2599999999999999E-3</v>
      </c>
      <c r="V48" s="58">
        <f t="shared" si="19"/>
        <v>1.7165408878237379E-4</v>
      </c>
      <c r="W48" s="61">
        <f t="shared" si="11"/>
        <v>2.4316540887823735E-3</v>
      </c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</row>
    <row r="49" spans="1:166" s="1" customFormat="1">
      <c r="A49" s="6" t="s">
        <v>56</v>
      </c>
      <c r="B49" s="150" t="str">
        <f>A55</f>
        <v>Reptile</v>
      </c>
      <c r="C49" s="140">
        <f>C55</f>
        <v>1.4350000000000002E-4</v>
      </c>
      <c r="D49" s="141">
        <f t="shared" si="10"/>
        <v>2.8700000000000002E-3</v>
      </c>
      <c r="E49" s="43">
        <v>9.5758956855187945E-11</v>
      </c>
      <c r="F49" s="43">
        <v>7.6430631480514698E-4</v>
      </c>
      <c r="G49" s="43">
        <v>0</v>
      </c>
      <c r="H49" s="55">
        <v>1</v>
      </c>
      <c r="I49" s="9">
        <f t="shared" si="0"/>
        <v>0.83333333333333337</v>
      </c>
      <c r="J49" s="9">
        <v>1E-4</v>
      </c>
      <c r="K49" s="9">
        <f t="shared" si="1"/>
        <v>1E-4</v>
      </c>
      <c r="L49" s="13">
        <v>0</v>
      </c>
      <c r="M49" s="9">
        <v>0.7</v>
      </c>
      <c r="N49" s="9">
        <v>0.1</v>
      </c>
      <c r="O49" s="13">
        <f t="shared" si="12"/>
        <v>4.0218761879178936E-15</v>
      </c>
      <c r="P49" s="9">
        <f t="shared" si="13"/>
        <v>3.4393784166231613E-8</v>
      </c>
      <c r="Q49" s="13">
        <f t="shared" si="14"/>
        <v>4.3091530584834569E-11</v>
      </c>
      <c r="R49" s="9">
        <f t="shared" si="15"/>
        <v>3.4393784166231612E-4</v>
      </c>
      <c r="S49" s="13">
        <f t="shared" si="16"/>
        <v>4.3095552461022487E-11</v>
      </c>
      <c r="T49" s="14">
        <f t="shared" si="17"/>
        <v>3.4397223544648236E-4</v>
      </c>
      <c r="U49" s="55">
        <f t="shared" si="18"/>
        <v>2.8700000000000002E-3</v>
      </c>
      <c r="V49" s="58">
        <f t="shared" si="19"/>
        <v>3.4397227854203482E-4</v>
      </c>
      <c r="W49" s="61">
        <f t="shared" si="11"/>
        <v>3.2139722785420348E-3</v>
      </c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</row>
    <row r="50" spans="1:166" s="1" customFormat="1">
      <c r="A50" s="6" t="s">
        <v>57</v>
      </c>
      <c r="B50" s="150" t="str">
        <f>A13</f>
        <v>Bird</v>
      </c>
      <c r="C50" s="140">
        <f>C13</f>
        <v>1.5650000000000001E-4</v>
      </c>
      <c r="D50" s="141">
        <f t="shared" si="10"/>
        <v>3.13E-3</v>
      </c>
      <c r="E50" s="43">
        <v>3.8619847592636381E-11</v>
      </c>
      <c r="F50" s="43">
        <v>7.4271352778780997E-4</v>
      </c>
      <c r="G50" s="43">
        <v>0</v>
      </c>
      <c r="H50" s="55">
        <v>1</v>
      </c>
      <c r="I50" s="9">
        <f t="shared" si="0"/>
        <v>0.83333333333333337</v>
      </c>
      <c r="J50" s="9">
        <v>1E-4</v>
      </c>
      <c r="K50" s="9">
        <f t="shared" si="1"/>
        <v>1E-4</v>
      </c>
      <c r="L50" s="13">
        <v>0</v>
      </c>
      <c r="M50" s="9">
        <v>0.5</v>
      </c>
      <c r="N50" s="9">
        <v>0.5</v>
      </c>
      <c r="O50" s="13">
        <f t="shared" si="12"/>
        <v>1.1585954277790915E-15</v>
      </c>
      <c r="P50" s="9">
        <f t="shared" si="13"/>
        <v>3.3422108750451446E-8</v>
      </c>
      <c r="Q50" s="13">
        <f t="shared" si="14"/>
        <v>2.8964885694477286E-11</v>
      </c>
      <c r="R50" s="9">
        <f t="shared" si="15"/>
        <v>5.5703514584085751E-4</v>
      </c>
      <c r="S50" s="13">
        <f t="shared" si="16"/>
        <v>2.8966044289905064E-11</v>
      </c>
      <c r="T50" s="14">
        <f t="shared" si="17"/>
        <v>5.57068567949608E-4</v>
      </c>
      <c r="U50" s="55">
        <f t="shared" si="18"/>
        <v>3.13E-3</v>
      </c>
      <c r="V50" s="58">
        <f t="shared" si="19"/>
        <v>5.570685969156523E-4</v>
      </c>
      <c r="W50" s="61">
        <f t="shared" si="11"/>
        <v>3.6870685969156523E-3</v>
      </c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</row>
    <row r="51" spans="1:166" s="1" customFormat="1">
      <c r="A51" s="7" t="s">
        <v>58</v>
      </c>
      <c r="B51" s="150" t="str">
        <f>A35</f>
        <v>Herb</v>
      </c>
      <c r="C51" s="140">
        <f>C35</f>
        <v>3.875E-3</v>
      </c>
      <c r="D51" s="141">
        <f t="shared" si="10"/>
        <v>7.7499999999999999E-2</v>
      </c>
      <c r="E51" s="43">
        <v>3.5895689505665411E-9</v>
      </c>
      <c r="F51" s="43">
        <v>1.0703208511680543E-3</v>
      </c>
      <c r="G51" s="43">
        <v>0</v>
      </c>
      <c r="H51" s="55">
        <v>1</v>
      </c>
      <c r="I51" s="9">
        <f t="shared" si="0"/>
        <v>0.83333333333333337</v>
      </c>
      <c r="J51" s="9">
        <v>1E-4</v>
      </c>
      <c r="K51" s="9">
        <f t="shared" si="1"/>
        <v>1E-4</v>
      </c>
      <c r="L51" s="13">
        <v>1</v>
      </c>
      <c r="M51" s="9">
        <v>0</v>
      </c>
      <c r="N51" s="9">
        <v>0.5</v>
      </c>
      <c r="O51" s="13">
        <f t="shared" si="12"/>
        <v>4.3074827406798497E-13</v>
      </c>
      <c r="P51" s="9">
        <f t="shared" si="13"/>
        <v>1.4449331490768733E-7</v>
      </c>
      <c r="Q51" s="13">
        <f t="shared" si="14"/>
        <v>1.7947844752832705E-9</v>
      </c>
      <c r="R51" s="9">
        <f t="shared" si="15"/>
        <v>5.3516042558402713E-4</v>
      </c>
      <c r="S51" s="13">
        <f t="shared" si="16"/>
        <v>1.7952152235573385E-9</v>
      </c>
      <c r="T51" s="14">
        <f t="shared" si="17"/>
        <v>5.3530491889893482E-4</v>
      </c>
      <c r="U51" s="55">
        <f t="shared" si="18"/>
        <v>7.7499999999999999E-2</v>
      </c>
      <c r="V51" s="58">
        <f t="shared" si="19"/>
        <v>5.3530671411415836E-4</v>
      </c>
      <c r="W51" s="61">
        <f t="shared" si="11"/>
        <v>7.8035306714114155E-2</v>
      </c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</row>
    <row r="52" spans="1:166" s="1" customFormat="1">
      <c r="A52" s="7" t="s">
        <v>59</v>
      </c>
      <c r="B52" s="150" t="str">
        <f>A17</f>
        <v>Carnivore mammal</v>
      </c>
      <c r="C52" s="140">
        <f>C17</f>
        <v>1.13E-4</v>
      </c>
      <c r="D52" s="141">
        <f t="shared" si="10"/>
        <v>2.2599999999999999E-3</v>
      </c>
      <c r="E52" s="43">
        <v>5.5794028476140406E-11</v>
      </c>
      <c r="F52" s="43">
        <v>6.863692064010765E-4</v>
      </c>
      <c r="G52" s="43">
        <v>0</v>
      </c>
      <c r="H52" s="55">
        <v>1</v>
      </c>
      <c r="I52" s="9">
        <f t="shared" si="0"/>
        <v>0.83333333333333337</v>
      </c>
      <c r="J52" s="9">
        <v>1E-4</v>
      </c>
      <c r="K52" s="9">
        <f t="shared" si="1"/>
        <v>1E-4</v>
      </c>
      <c r="L52" s="13">
        <v>0</v>
      </c>
      <c r="M52" s="9">
        <v>0.7</v>
      </c>
      <c r="N52" s="9">
        <v>0.1</v>
      </c>
      <c r="O52" s="13">
        <f t="shared" si="12"/>
        <v>2.3433491959978971E-15</v>
      </c>
      <c r="P52" s="9">
        <f t="shared" si="13"/>
        <v>3.0886614288048443E-8</v>
      </c>
      <c r="Q52" s="13">
        <f t="shared" si="14"/>
        <v>2.5107312814263179E-11</v>
      </c>
      <c r="R52" s="9">
        <f t="shared" si="15"/>
        <v>3.0886614288048439E-4</v>
      </c>
      <c r="S52" s="13">
        <f t="shared" si="16"/>
        <v>2.5109656163459177E-11</v>
      </c>
      <c r="T52" s="14">
        <f t="shared" si="17"/>
        <v>3.0889702949477244E-4</v>
      </c>
      <c r="U52" s="55">
        <f t="shared" si="18"/>
        <v>2.2599999999999999E-3</v>
      </c>
      <c r="V52" s="58">
        <f t="shared" si="19"/>
        <v>3.088970546044286E-4</v>
      </c>
      <c r="W52" s="61">
        <f t="shared" si="11"/>
        <v>2.5688970546044283E-3</v>
      </c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</row>
    <row r="53" spans="1:166" s="1" customFormat="1">
      <c r="A53" s="6" t="s">
        <v>60</v>
      </c>
      <c r="B53" s="150" t="str">
        <f>A55</f>
        <v>Reptile</v>
      </c>
      <c r="C53" s="140">
        <f>C55</f>
        <v>1.4350000000000002E-4</v>
      </c>
      <c r="D53" s="141">
        <f t="shared" si="10"/>
        <v>2.8700000000000002E-3</v>
      </c>
      <c r="E53" s="43">
        <v>9.5758956855187945E-11</v>
      </c>
      <c r="F53" s="43">
        <v>7.6430631480514698E-4</v>
      </c>
      <c r="G53" s="43">
        <v>0</v>
      </c>
      <c r="H53" s="55">
        <v>1</v>
      </c>
      <c r="I53" s="9">
        <f t="shared" si="0"/>
        <v>0.83333333333333337</v>
      </c>
      <c r="J53" s="9">
        <v>1E-4</v>
      </c>
      <c r="K53" s="9">
        <f t="shared" si="1"/>
        <v>1E-4</v>
      </c>
      <c r="L53" s="13">
        <v>0</v>
      </c>
      <c r="M53" s="9">
        <v>0.3</v>
      </c>
      <c r="N53" s="9">
        <v>0.5</v>
      </c>
      <c r="O53" s="13">
        <f t="shared" si="12"/>
        <v>1.7236612233933831E-15</v>
      </c>
      <c r="P53" s="9">
        <f t="shared" si="13"/>
        <v>2.522210838856985E-8</v>
      </c>
      <c r="Q53" s="13">
        <f t="shared" si="14"/>
        <v>6.2243321955872165E-11</v>
      </c>
      <c r="R53" s="9">
        <f t="shared" si="15"/>
        <v>4.967991046233456E-4</v>
      </c>
      <c r="S53" s="13">
        <f t="shared" si="16"/>
        <v>6.2245045617095563E-11</v>
      </c>
      <c r="T53" s="14">
        <f t="shared" si="17"/>
        <v>4.9682432673173421E-4</v>
      </c>
      <c r="U53" s="55">
        <f t="shared" si="18"/>
        <v>2.8700000000000002E-3</v>
      </c>
      <c r="V53" s="58">
        <f t="shared" si="19"/>
        <v>4.9682438897677981E-4</v>
      </c>
      <c r="W53" s="61">
        <f t="shared" si="11"/>
        <v>3.3668243889767801E-3</v>
      </c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</row>
    <row r="54" spans="1:166" s="1" customFormat="1">
      <c r="A54" s="6" t="s">
        <v>61</v>
      </c>
      <c r="B54" s="150" t="str">
        <f>A14</f>
        <v>Bird egg</v>
      </c>
      <c r="C54" s="140">
        <f>C14</f>
        <v>4.86E-4</v>
      </c>
      <c r="D54" s="141">
        <f t="shared" si="10"/>
        <v>9.7199999999999995E-3</v>
      </c>
      <c r="E54" s="43">
        <v>2.6904646897987724E-10</v>
      </c>
      <c r="F54" s="43">
        <v>8.4173431709889945E-4</v>
      </c>
      <c r="G54" s="43">
        <v>0</v>
      </c>
      <c r="H54" s="55">
        <v>1</v>
      </c>
      <c r="I54" s="9">
        <f t="shared" si="0"/>
        <v>0.83333333333333337</v>
      </c>
      <c r="J54" s="9">
        <v>1E-4</v>
      </c>
      <c r="K54" s="9">
        <f t="shared" si="1"/>
        <v>1E-4</v>
      </c>
      <c r="L54" s="13">
        <v>0</v>
      </c>
      <c r="M54" s="9">
        <v>0.7</v>
      </c>
      <c r="N54" s="9">
        <v>0.1</v>
      </c>
      <c r="O54" s="13">
        <f t="shared" si="12"/>
        <v>1.1299951697154844E-14</v>
      </c>
      <c r="P54" s="9">
        <f t="shared" si="13"/>
        <v>3.7878044269450476E-8</v>
      </c>
      <c r="Q54" s="13">
        <f t="shared" si="14"/>
        <v>1.2107091104094476E-10</v>
      </c>
      <c r="R54" s="9">
        <f t="shared" si="15"/>
        <v>3.787804426945047E-4</v>
      </c>
      <c r="S54" s="13">
        <f t="shared" si="16"/>
        <v>1.2108221099264192E-10</v>
      </c>
      <c r="T54" s="14">
        <f t="shared" si="17"/>
        <v>3.7881832073877414E-4</v>
      </c>
      <c r="U54" s="55">
        <f t="shared" si="18"/>
        <v>9.7199999999999995E-3</v>
      </c>
      <c r="V54" s="58">
        <f t="shared" si="19"/>
        <v>3.7881844182098513E-4</v>
      </c>
      <c r="W54" s="61">
        <f t="shared" si="11"/>
        <v>1.0098818441820985E-2</v>
      </c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</row>
    <row r="55" spans="1:166" s="19" customFormat="1">
      <c r="A55" s="21" t="s">
        <v>26</v>
      </c>
      <c r="B55" s="152"/>
      <c r="C55" s="136">
        <f>0.00287/20</f>
        <v>1.4350000000000002E-4</v>
      </c>
      <c r="D55" s="138">
        <f t="shared" si="10"/>
        <v>2.8700000000000002E-3</v>
      </c>
      <c r="E55" s="52">
        <v>9.5758956855187945E-11</v>
      </c>
      <c r="F55" s="52">
        <v>7.6430631480514698E-4</v>
      </c>
      <c r="G55" s="52">
        <v>0</v>
      </c>
      <c r="H55" s="54">
        <v>1</v>
      </c>
      <c r="I55" s="18">
        <f t="shared" si="0"/>
        <v>0.83333333333333337</v>
      </c>
      <c r="J55" s="18">
        <v>1E-4</v>
      </c>
      <c r="K55" s="18">
        <f t="shared" si="1"/>
        <v>1E-4</v>
      </c>
      <c r="L55" s="22">
        <v>0.5</v>
      </c>
      <c r="M55" s="18">
        <v>0.4</v>
      </c>
      <c r="N55" s="18">
        <v>0.1</v>
      </c>
      <c r="O55" s="22">
        <f t="shared" si="12"/>
        <v>8.0437523758357873E-15</v>
      </c>
      <c r="P55" s="18">
        <f t="shared" si="13"/>
        <v>6.6494649388047788E-8</v>
      </c>
      <c r="Q55" s="22">
        <f t="shared" si="14"/>
        <v>2.8727687056556387E-11</v>
      </c>
      <c r="R55" s="18">
        <f t="shared" si="15"/>
        <v>2.2929189444154412E-4</v>
      </c>
      <c r="S55" s="22">
        <f t="shared" si="16"/>
        <v>2.8735730808932223E-11</v>
      </c>
      <c r="T55" s="29">
        <f t="shared" si="17"/>
        <v>2.2935838909093217E-4</v>
      </c>
      <c r="U55" s="54">
        <f t="shared" si="18"/>
        <v>2.8700000000000002E-3</v>
      </c>
      <c r="V55" s="59">
        <f t="shared" si="19"/>
        <v>2.2935841782666298E-4</v>
      </c>
      <c r="W55" s="60">
        <f t="shared" si="11"/>
        <v>3.099358417826663E-3</v>
      </c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</row>
    <row r="56" spans="1:166" s="1" customFormat="1">
      <c r="A56" s="6" t="s">
        <v>62</v>
      </c>
      <c r="B56" s="150" t="str">
        <f>A14</f>
        <v>Bird egg</v>
      </c>
      <c r="C56" s="140">
        <f>C14</f>
        <v>4.86E-4</v>
      </c>
      <c r="D56" s="141">
        <f t="shared" si="10"/>
        <v>9.7199999999999995E-3</v>
      </c>
      <c r="E56" s="43">
        <v>2.6904646897987724E-10</v>
      </c>
      <c r="F56" s="43">
        <v>8.4173431709889945E-4</v>
      </c>
      <c r="G56" s="43">
        <v>0</v>
      </c>
      <c r="H56" s="55">
        <v>1</v>
      </c>
      <c r="I56" s="9">
        <f t="shared" si="0"/>
        <v>0.83333333333333337</v>
      </c>
      <c r="J56" s="9">
        <v>1E-4</v>
      </c>
      <c r="K56" s="9">
        <f t="shared" si="1"/>
        <v>1E-4</v>
      </c>
      <c r="L56" s="13">
        <v>0</v>
      </c>
      <c r="M56" s="9">
        <v>0.7</v>
      </c>
      <c r="N56" s="9">
        <v>0.1</v>
      </c>
      <c r="O56" s="13">
        <f t="shared" si="12"/>
        <v>1.1299951697154844E-14</v>
      </c>
      <c r="P56" s="9">
        <f t="shared" si="13"/>
        <v>3.7878044269450476E-8</v>
      </c>
      <c r="Q56" s="13">
        <f t="shared" si="14"/>
        <v>1.2107091104094476E-10</v>
      </c>
      <c r="R56" s="9">
        <f t="shared" si="15"/>
        <v>3.787804426945047E-4</v>
      </c>
      <c r="S56" s="13">
        <f t="shared" si="16"/>
        <v>1.2108221099264192E-10</v>
      </c>
      <c r="T56" s="14">
        <f t="shared" si="17"/>
        <v>3.7881832073877414E-4</v>
      </c>
      <c r="U56" s="55">
        <f t="shared" si="18"/>
        <v>9.7199999999999995E-3</v>
      </c>
      <c r="V56" s="58">
        <f t="shared" si="19"/>
        <v>3.7881844182098513E-4</v>
      </c>
      <c r="W56" s="61">
        <f t="shared" si="11"/>
        <v>1.0098818441820985E-2</v>
      </c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</row>
    <row r="57" spans="1:166" s="19" customFormat="1">
      <c r="A57" s="21" t="s">
        <v>34</v>
      </c>
      <c r="B57" s="152"/>
      <c r="C57" s="136">
        <f>0.00869/20</f>
        <v>4.3449999999999999E-4</v>
      </c>
      <c r="D57" s="138">
        <f t="shared" si="10"/>
        <v>8.6899999999999998E-3</v>
      </c>
      <c r="E57" s="52">
        <v>2.9721561971236434E-10</v>
      </c>
      <c r="F57" s="52">
        <v>8.4793649910437792E-4</v>
      </c>
      <c r="G57" s="52">
        <v>0</v>
      </c>
      <c r="H57" s="54">
        <v>1</v>
      </c>
      <c r="I57" s="18">
        <f t="shared" si="0"/>
        <v>0.83333333333333337</v>
      </c>
      <c r="J57" s="18">
        <v>1E-4</v>
      </c>
      <c r="K57" s="18">
        <f t="shared" si="1"/>
        <v>1E-4</v>
      </c>
      <c r="L57" s="22">
        <v>0.6</v>
      </c>
      <c r="M57" s="18">
        <v>0.4</v>
      </c>
      <c r="N57" s="18">
        <v>0</v>
      </c>
      <c r="O57" s="22">
        <f t="shared" si="12"/>
        <v>2.8532699492386984E-14</v>
      </c>
      <c r="P57" s="18">
        <f t="shared" si="13"/>
        <v>8.1401903914020279E-8</v>
      </c>
      <c r="Q57" s="22">
        <f t="shared" si="14"/>
        <v>5.9443123942472869E-11</v>
      </c>
      <c r="R57" s="18">
        <f t="shared" si="15"/>
        <v>1.6958729982087561E-4</v>
      </c>
      <c r="S57" s="22">
        <f t="shared" si="16"/>
        <v>5.9471656641965259E-11</v>
      </c>
      <c r="T57" s="29">
        <f t="shared" si="17"/>
        <v>1.6966870172478962E-4</v>
      </c>
      <c r="U57" s="54">
        <f t="shared" si="18"/>
        <v>8.6899999999999998E-3</v>
      </c>
      <c r="V57" s="59">
        <f t="shared" si="19"/>
        <v>1.6966876119644625E-4</v>
      </c>
      <c r="W57" s="60">
        <f t="shared" si="11"/>
        <v>8.8596687611964455E-3</v>
      </c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</row>
    <row r="58" spans="1:166" s="1" customFormat="1">
      <c r="A58" s="7" t="s">
        <v>63</v>
      </c>
      <c r="B58" s="150" t="str">
        <f>A36</f>
        <v>Herbivore mammal</v>
      </c>
      <c r="C58" s="140">
        <f>C36</f>
        <v>1.495E-4</v>
      </c>
      <c r="D58" s="141">
        <f t="shared" si="10"/>
        <v>2.99E-3</v>
      </c>
      <c r="E58" s="43">
        <v>3.4869370032445529E-11</v>
      </c>
      <c r="F58" s="43">
        <v>7.1408200065876362E-4</v>
      </c>
      <c r="G58" s="43">
        <v>0</v>
      </c>
      <c r="H58" s="55">
        <v>1</v>
      </c>
      <c r="I58" s="9">
        <f t="shared" si="0"/>
        <v>0.83333333333333337</v>
      </c>
      <c r="J58" s="9">
        <v>1E-4</v>
      </c>
      <c r="K58" s="9">
        <f t="shared" si="1"/>
        <v>1E-4</v>
      </c>
      <c r="L58" s="13">
        <v>0</v>
      </c>
      <c r="M58" s="9">
        <v>0.7</v>
      </c>
      <c r="N58" s="9">
        <v>0.1</v>
      </c>
      <c r="O58" s="13">
        <f t="shared" si="12"/>
        <v>1.464513541362712E-15</v>
      </c>
      <c r="P58" s="9">
        <f t="shared" si="13"/>
        <v>3.2133690029644362E-8</v>
      </c>
      <c r="Q58" s="13">
        <f t="shared" si="14"/>
        <v>1.5691216514600488E-11</v>
      </c>
      <c r="R58" s="9">
        <f t="shared" si="15"/>
        <v>3.213369002964436E-4</v>
      </c>
      <c r="S58" s="13">
        <f t="shared" si="16"/>
        <v>1.569268102814185E-11</v>
      </c>
      <c r="T58" s="14">
        <f t="shared" si="17"/>
        <v>3.2136903398647326E-4</v>
      </c>
      <c r="U58" s="55">
        <f t="shared" si="18"/>
        <v>2.99E-3</v>
      </c>
      <c r="V58" s="58">
        <f t="shared" si="19"/>
        <v>3.213690496791543E-4</v>
      </c>
      <c r="W58" s="61">
        <f t="shared" si="11"/>
        <v>3.3113690496791542E-3</v>
      </c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</row>
    <row r="59" spans="1:166" s="1" customFormat="1">
      <c r="A59" s="6" t="s">
        <v>64</v>
      </c>
      <c r="B59" s="150" t="str">
        <f>A55</f>
        <v>Reptile</v>
      </c>
      <c r="C59" s="140">
        <f>C55</f>
        <v>1.4350000000000002E-4</v>
      </c>
      <c r="D59" s="141">
        <f t="shared" si="10"/>
        <v>2.8700000000000002E-3</v>
      </c>
      <c r="E59" s="43">
        <v>9.5758956855187945E-11</v>
      </c>
      <c r="F59" s="43">
        <v>7.6430631480514698E-4</v>
      </c>
      <c r="G59" s="43">
        <v>0</v>
      </c>
      <c r="H59" s="55">
        <v>1</v>
      </c>
      <c r="I59" s="9">
        <f t="shared" si="0"/>
        <v>0.83333333333333337</v>
      </c>
      <c r="J59" s="9">
        <v>1E-4</v>
      </c>
      <c r="K59" s="9">
        <f t="shared" si="1"/>
        <v>1E-4</v>
      </c>
      <c r="L59" s="13">
        <v>0.2</v>
      </c>
      <c r="M59" s="9">
        <v>0.8</v>
      </c>
      <c r="N59" s="9">
        <v>0</v>
      </c>
      <c r="O59" s="13">
        <f t="shared" si="12"/>
        <v>6.8946448935735338E-15</v>
      </c>
      <c r="P59" s="9">
        <f t="shared" si="13"/>
        <v>5.503005466597059E-8</v>
      </c>
      <c r="Q59" s="13">
        <f t="shared" si="14"/>
        <v>3.8303582742075178E-11</v>
      </c>
      <c r="R59" s="9">
        <f t="shared" si="15"/>
        <v>3.057225259220588E-4</v>
      </c>
      <c r="S59" s="13">
        <f t="shared" si="16"/>
        <v>3.8310477386968751E-11</v>
      </c>
      <c r="T59" s="14">
        <f t="shared" si="17"/>
        <v>3.0577755597672475E-4</v>
      </c>
      <c r="U59" s="55">
        <f t="shared" si="18"/>
        <v>2.8700000000000002E-3</v>
      </c>
      <c r="V59" s="58">
        <f t="shared" si="19"/>
        <v>3.0577759428720216E-4</v>
      </c>
      <c r="W59" s="61">
        <f t="shared" si="11"/>
        <v>3.1757775942872022E-3</v>
      </c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</row>
    <row r="60" spans="1:166" s="1" customFormat="1">
      <c r="A60" s="7" t="s">
        <v>65</v>
      </c>
      <c r="B60" s="150" t="str">
        <f>A55</f>
        <v>Reptile</v>
      </c>
      <c r="C60" s="140">
        <f>C55</f>
        <v>1.4350000000000002E-4</v>
      </c>
      <c r="D60" s="141">
        <f t="shared" si="10"/>
        <v>2.8700000000000002E-3</v>
      </c>
      <c r="E60" s="43">
        <v>9.5758956855187945E-11</v>
      </c>
      <c r="F60" s="43">
        <v>7.6430631480514698E-4</v>
      </c>
      <c r="G60" s="43">
        <v>0</v>
      </c>
      <c r="H60" s="55">
        <v>1</v>
      </c>
      <c r="I60" s="9">
        <f t="shared" si="0"/>
        <v>0.83333333333333337</v>
      </c>
      <c r="J60" s="9">
        <v>1E-4</v>
      </c>
      <c r="K60" s="9">
        <f t="shared" si="1"/>
        <v>1E-4</v>
      </c>
      <c r="L60" s="13">
        <v>0</v>
      </c>
      <c r="M60" s="9">
        <v>0.7</v>
      </c>
      <c r="N60" s="9">
        <v>0.1</v>
      </c>
      <c r="O60" s="13">
        <f t="shared" si="12"/>
        <v>4.0218761879178936E-15</v>
      </c>
      <c r="P60" s="9">
        <f t="shared" si="13"/>
        <v>3.4393784166231613E-8</v>
      </c>
      <c r="Q60" s="13">
        <f t="shared" si="14"/>
        <v>4.3091530584834569E-11</v>
      </c>
      <c r="R60" s="9">
        <f t="shared" si="15"/>
        <v>3.4393784166231612E-4</v>
      </c>
      <c r="S60" s="13">
        <f t="shared" si="16"/>
        <v>4.3095552461022487E-11</v>
      </c>
      <c r="T60" s="14">
        <f t="shared" si="17"/>
        <v>3.4397223544648236E-4</v>
      </c>
      <c r="U60" s="55">
        <f t="shared" si="18"/>
        <v>2.8700000000000002E-3</v>
      </c>
      <c r="V60" s="58">
        <f t="shared" si="19"/>
        <v>3.4397227854203482E-4</v>
      </c>
      <c r="W60" s="61">
        <f t="shared" si="11"/>
        <v>3.2139722785420348E-3</v>
      </c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</row>
    <row r="61" spans="1:166" s="19" customFormat="1">
      <c r="A61" s="21" t="s">
        <v>66</v>
      </c>
      <c r="B61" s="152"/>
      <c r="C61" s="136">
        <f>0.0775/20</f>
        <v>3.875E-3</v>
      </c>
      <c r="D61" s="138">
        <f t="shared" si="10"/>
        <v>7.7499999999999999E-2</v>
      </c>
      <c r="E61" s="52">
        <v>6.5652471571615657E-9</v>
      </c>
      <c r="F61" s="52">
        <v>1.1451136772267253E-3</v>
      </c>
      <c r="G61" s="52">
        <v>0</v>
      </c>
      <c r="H61" s="54">
        <v>1</v>
      </c>
      <c r="I61" s="18">
        <f t="shared" si="0"/>
        <v>0.83333333333333337</v>
      </c>
      <c r="J61" s="18">
        <v>1E-4</v>
      </c>
      <c r="K61" s="18">
        <f t="shared" si="1"/>
        <v>1E-4</v>
      </c>
      <c r="L61" s="22">
        <v>1</v>
      </c>
      <c r="M61" s="18">
        <v>0</v>
      </c>
      <c r="N61" s="18">
        <v>0.5</v>
      </c>
      <c r="O61" s="22">
        <f t="shared" si="12"/>
        <v>7.8782965885938788E-13</v>
      </c>
      <c r="P61" s="18">
        <f t="shared" si="13"/>
        <v>1.5459034642560792E-7</v>
      </c>
      <c r="Q61" s="22">
        <f t="shared" si="14"/>
        <v>3.2826235785807829E-9</v>
      </c>
      <c r="R61" s="18">
        <f t="shared" si="15"/>
        <v>5.7255683861336267E-4</v>
      </c>
      <c r="S61" s="22">
        <f t="shared" si="16"/>
        <v>3.2834114082396424E-9</v>
      </c>
      <c r="T61" s="29">
        <f t="shared" si="17"/>
        <v>5.7271142895978832E-4</v>
      </c>
      <c r="U61" s="54">
        <f t="shared" si="18"/>
        <v>7.7499999999999999E-2</v>
      </c>
      <c r="V61" s="59">
        <f t="shared" si="19"/>
        <v>5.7271471237119653E-4</v>
      </c>
      <c r="W61" s="60">
        <f t="shared" si="11"/>
        <v>7.8072714712371191E-2</v>
      </c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</row>
    <row r="62" spans="1:166" s="1" customFormat="1">
      <c r="A62" s="7" t="s">
        <v>67</v>
      </c>
      <c r="B62" s="150" t="str">
        <f>A35</f>
        <v>Herb</v>
      </c>
      <c r="C62" s="140">
        <f>C35</f>
        <v>3.875E-3</v>
      </c>
      <c r="D62" s="141">
        <f t="shared" si="10"/>
        <v>7.7499999999999999E-2</v>
      </c>
      <c r="E62" s="43">
        <v>3.5895689505665411E-9</v>
      </c>
      <c r="F62" s="43">
        <v>1.0703208511680543E-3</v>
      </c>
      <c r="G62" s="43">
        <v>0</v>
      </c>
      <c r="H62" s="55">
        <v>1</v>
      </c>
      <c r="I62" s="9">
        <f t="shared" si="0"/>
        <v>0.83333333333333337</v>
      </c>
      <c r="J62" s="9">
        <v>1E-4</v>
      </c>
      <c r="K62" s="9">
        <f t="shared" si="1"/>
        <v>1E-4</v>
      </c>
      <c r="L62" s="13">
        <v>1</v>
      </c>
      <c r="M62" s="9">
        <v>0</v>
      </c>
      <c r="N62" s="9">
        <v>0.5</v>
      </c>
      <c r="O62" s="13">
        <f t="shared" si="12"/>
        <v>4.3074827406798497E-13</v>
      </c>
      <c r="P62" s="9">
        <f t="shared" si="13"/>
        <v>1.4449331490768733E-7</v>
      </c>
      <c r="Q62" s="13">
        <f t="shared" si="14"/>
        <v>1.7947844752832705E-9</v>
      </c>
      <c r="R62" s="9">
        <f t="shared" si="15"/>
        <v>5.3516042558402713E-4</v>
      </c>
      <c r="S62" s="13">
        <f t="shared" si="16"/>
        <v>1.7952152235573385E-9</v>
      </c>
      <c r="T62" s="14">
        <f t="shared" si="17"/>
        <v>5.3530491889893482E-4</v>
      </c>
      <c r="U62" s="55">
        <f t="shared" si="18"/>
        <v>7.7499999999999999E-2</v>
      </c>
      <c r="V62" s="58">
        <f t="shared" si="19"/>
        <v>5.3530671411415836E-4</v>
      </c>
      <c r="W62" s="61">
        <f t="shared" si="11"/>
        <v>7.8035306714114155E-2</v>
      </c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</row>
    <row r="63" spans="1:166" s="1" customFormat="1">
      <c r="A63" s="7" t="s">
        <v>68</v>
      </c>
      <c r="B63" s="150" t="str">
        <f>A36</f>
        <v>Herbivore mammal</v>
      </c>
      <c r="C63" s="140">
        <f>C36</f>
        <v>1.495E-4</v>
      </c>
      <c r="D63" s="141">
        <f t="shared" si="10"/>
        <v>2.99E-3</v>
      </c>
      <c r="E63" s="43">
        <v>3.4869370032445529E-11</v>
      </c>
      <c r="F63" s="43">
        <v>7.1408200065876362E-4</v>
      </c>
      <c r="G63" s="43">
        <v>0</v>
      </c>
      <c r="H63" s="55">
        <v>1</v>
      </c>
      <c r="I63" s="9">
        <f t="shared" si="0"/>
        <v>0.83333333333333337</v>
      </c>
      <c r="J63" s="9">
        <v>1E-4</v>
      </c>
      <c r="K63" s="9">
        <f t="shared" si="1"/>
        <v>1E-4</v>
      </c>
      <c r="L63" s="13">
        <v>0</v>
      </c>
      <c r="M63" s="9">
        <v>0.5</v>
      </c>
      <c r="N63" s="9">
        <v>0.5</v>
      </c>
      <c r="O63" s="13">
        <f t="shared" si="12"/>
        <v>1.0460811009733658E-15</v>
      </c>
      <c r="P63" s="9">
        <f t="shared" si="13"/>
        <v>3.2133690029644362E-8</v>
      </c>
      <c r="Q63" s="13">
        <f t="shared" si="14"/>
        <v>2.6152027524334147E-11</v>
      </c>
      <c r="R63" s="9">
        <f t="shared" si="15"/>
        <v>5.3556150049407277E-4</v>
      </c>
      <c r="S63" s="13">
        <f t="shared" si="16"/>
        <v>2.6153073605435121E-11</v>
      </c>
      <c r="T63" s="14">
        <f t="shared" si="17"/>
        <v>5.3559363418410237E-4</v>
      </c>
      <c r="U63" s="55">
        <f t="shared" si="18"/>
        <v>2.99E-3</v>
      </c>
      <c r="V63" s="58">
        <f t="shared" si="19"/>
        <v>5.3559366033717601E-4</v>
      </c>
      <c r="W63" s="61">
        <f t="shared" si="11"/>
        <v>3.525593660337176E-3</v>
      </c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</row>
    <row r="64" spans="1:166" s="1" customFormat="1">
      <c r="A64" s="6" t="s">
        <v>69</v>
      </c>
      <c r="B64" s="150" t="str">
        <f>A55</f>
        <v>Reptile</v>
      </c>
      <c r="C64" s="140">
        <f>C55</f>
        <v>1.4350000000000002E-4</v>
      </c>
      <c r="D64" s="141">
        <f t="shared" si="10"/>
        <v>2.8700000000000002E-3</v>
      </c>
      <c r="E64" s="43">
        <v>9.5758956855187945E-11</v>
      </c>
      <c r="F64" s="43">
        <v>7.6430631480514698E-4</v>
      </c>
      <c r="G64" s="43">
        <v>0</v>
      </c>
      <c r="H64" s="55">
        <v>1</v>
      </c>
      <c r="I64" s="9">
        <f t="shared" si="0"/>
        <v>0.83333333333333337</v>
      </c>
      <c r="J64" s="9">
        <v>1E-4</v>
      </c>
      <c r="K64" s="9">
        <f t="shared" si="1"/>
        <v>1E-4</v>
      </c>
      <c r="L64" s="13">
        <v>0</v>
      </c>
      <c r="M64" s="9">
        <v>0.3</v>
      </c>
      <c r="N64" s="9">
        <v>0.5</v>
      </c>
      <c r="O64" s="13">
        <f t="shared" si="12"/>
        <v>1.7236612233933831E-15</v>
      </c>
      <c r="P64" s="9">
        <f t="shared" si="13"/>
        <v>2.522210838856985E-8</v>
      </c>
      <c r="Q64" s="13">
        <f t="shared" si="14"/>
        <v>6.2243321955872165E-11</v>
      </c>
      <c r="R64" s="9">
        <f t="shared" si="15"/>
        <v>4.967991046233456E-4</v>
      </c>
      <c r="S64" s="13">
        <f t="shared" si="16"/>
        <v>6.2245045617095563E-11</v>
      </c>
      <c r="T64" s="14">
        <f t="shared" si="17"/>
        <v>4.9682432673173421E-4</v>
      </c>
      <c r="U64" s="55">
        <f t="shared" si="18"/>
        <v>2.8700000000000002E-3</v>
      </c>
      <c r="V64" s="58">
        <f t="shared" si="19"/>
        <v>4.9682438897677981E-4</v>
      </c>
      <c r="W64" s="61">
        <f t="shared" si="11"/>
        <v>3.3668243889767801E-3</v>
      </c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</row>
    <row r="65" spans="1:166" s="19" customFormat="1">
      <c r="A65" s="21" t="s">
        <v>70</v>
      </c>
      <c r="B65" s="152"/>
      <c r="C65" s="136">
        <f>0.0775/20</f>
        <v>3.875E-3</v>
      </c>
      <c r="D65" s="138">
        <f t="shared" si="10"/>
        <v>7.7499999999999999E-2</v>
      </c>
      <c r="E65" s="52">
        <v>3.5895689505665411E-9</v>
      </c>
      <c r="F65" s="52">
        <v>1.0703208511680543E-3</v>
      </c>
      <c r="G65" s="52">
        <v>0</v>
      </c>
      <c r="H65" s="54">
        <v>1</v>
      </c>
      <c r="I65" s="18">
        <f t="shared" si="0"/>
        <v>0.83333333333333337</v>
      </c>
      <c r="J65" s="18">
        <v>1E-4</v>
      </c>
      <c r="K65" s="18">
        <f t="shared" si="1"/>
        <v>1E-4</v>
      </c>
      <c r="L65" s="22">
        <v>1</v>
      </c>
      <c r="M65" s="18">
        <v>0</v>
      </c>
      <c r="N65" s="18">
        <v>0.5</v>
      </c>
      <c r="O65" s="22">
        <f t="shared" si="12"/>
        <v>4.3074827406798497E-13</v>
      </c>
      <c r="P65" s="18">
        <f t="shared" si="13"/>
        <v>1.4449331490768733E-7</v>
      </c>
      <c r="Q65" s="22">
        <f t="shared" si="14"/>
        <v>1.7947844752832705E-9</v>
      </c>
      <c r="R65" s="18">
        <f t="shared" si="15"/>
        <v>5.3516042558402713E-4</v>
      </c>
      <c r="S65" s="22">
        <f t="shared" si="16"/>
        <v>1.7952152235573385E-9</v>
      </c>
      <c r="T65" s="29">
        <f t="shared" si="17"/>
        <v>5.3530491889893482E-4</v>
      </c>
      <c r="U65" s="54">
        <f t="shared" si="18"/>
        <v>7.7499999999999999E-2</v>
      </c>
      <c r="V65" s="59">
        <f t="shared" si="19"/>
        <v>5.3530671411415836E-4</v>
      </c>
      <c r="W65" s="60">
        <f t="shared" si="11"/>
        <v>7.8035306714114155E-2</v>
      </c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</row>
    <row r="66" spans="1:166" s="1" customFormat="1">
      <c r="A66" s="6" t="s">
        <v>71</v>
      </c>
      <c r="B66" s="150" t="str">
        <f>A55</f>
        <v>Reptile</v>
      </c>
      <c r="C66" s="140">
        <f>C55</f>
        <v>1.4350000000000002E-4</v>
      </c>
      <c r="D66" s="141">
        <f t="shared" si="10"/>
        <v>2.8700000000000002E-3</v>
      </c>
      <c r="E66" s="43">
        <v>9.5758956855187945E-11</v>
      </c>
      <c r="F66" s="43">
        <v>7.6430631480514698E-4</v>
      </c>
      <c r="G66" s="43">
        <v>0</v>
      </c>
      <c r="H66" s="55">
        <v>1</v>
      </c>
      <c r="I66" s="9">
        <f t="shared" si="0"/>
        <v>0.83333333333333337</v>
      </c>
      <c r="J66" s="9">
        <v>1E-4</v>
      </c>
      <c r="K66" s="9">
        <f t="shared" si="1"/>
        <v>1E-4</v>
      </c>
      <c r="L66" s="13">
        <v>0.2</v>
      </c>
      <c r="M66" s="9">
        <v>0.8</v>
      </c>
      <c r="N66" s="9">
        <v>0</v>
      </c>
      <c r="O66" s="13">
        <f t="shared" si="12"/>
        <v>6.8946448935735338E-15</v>
      </c>
      <c r="P66" s="9">
        <f t="shared" si="13"/>
        <v>5.503005466597059E-8</v>
      </c>
      <c r="Q66" s="13">
        <f t="shared" si="14"/>
        <v>3.8303582742075178E-11</v>
      </c>
      <c r="R66" s="9">
        <f t="shared" si="15"/>
        <v>3.057225259220588E-4</v>
      </c>
      <c r="S66" s="13">
        <f t="shared" si="16"/>
        <v>3.8310477386968751E-11</v>
      </c>
      <c r="T66" s="14">
        <f t="shared" si="17"/>
        <v>3.0577755597672475E-4</v>
      </c>
      <c r="U66" s="55">
        <f t="shared" si="18"/>
        <v>2.8700000000000002E-3</v>
      </c>
      <c r="V66" s="58">
        <f t="shared" si="19"/>
        <v>3.0577759428720216E-4</v>
      </c>
      <c r="W66" s="61">
        <f t="shared" si="11"/>
        <v>3.1757775942872022E-3</v>
      </c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</row>
    <row r="67" spans="1:166" s="1" customFormat="1">
      <c r="A67" s="7" t="s">
        <v>72</v>
      </c>
      <c r="B67" s="150" t="str">
        <f>A36</f>
        <v>Herbivore mammal</v>
      </c>
      <c r="C67" s="140">
        <f>C36</f>
        <v>1.495E-4</v>
      </c>
      <c r="D67" s="141">
        <f t="shared" si="10"/>
        <v>2.99E-3</v>
      </c>
      <c r="E67" s="43">
        <v>3.4869370032445529E-11</v>
      </c>
      <c r="F67" s="43">
        <v>7.1408200065876362E-4</v>
      </c>
      <c r="G67" s="43">
        <v>0</v>
      </c>
      <c r="H67" s="55">
        <v>1</v>
      </c>
      <c r="I67" s="9">
        <f t="shared" si="0"/>
        <v>0.83333333333333337</v>
      </c>
      <c r="J67" s="9">
        <v>1E-4</v>
      </c>
      <c r="K67" s="9">
        <f t="shared" si="1"/>
        <v>1E-4</v>
      </c>
      <c r="L67" s="13">
        <v>0</v>
      </c>
      <c r="M67" s="9">
        <v>0.7</v>
      </c>
      <c r="N67" s="9">
        <v>0.1</v>
      </c>
      <c r="O67" s="13">
        <f t="shared" si="12"/>
        <v>1.464513541362712E-15</v>
      </c>
      <c r="P67" s="9">
        <f t="shared" si="13"/>
        <v>3.2133690029644362E-8</v>
      </c>
      <c r="Q67" s="13">
        <f t="shared" si="14"/>
        <v>1.5691216514600488E-11</v>
      </c>
      <c r="R67" s="9">
        <f t="shared" si="15"/>
        <v>3.213369002964436E-4</v>
      </c>
      <c r="S67" s="13">
        <f t="shared" si="16"/>
        <v>1.569268102814185E-11</v>
      </c>
      <c r="T67" s="14">
        <f t="shared" si="17"/>
        <v>3.2136903398647326E-4</v>
      </c>
      <c r="U67" s="55">
        <f t="shared" si="18"/>
        <v>2.99E-3</v>
      </c>
      <c r="V67" s="58">
        <f t="shared" si="19"/>
        <v>3.213690496791543E-4</v>
      </c>
      <c r="W67" s="61">
        <f t="shared" si="11"/>
        <v>3.3113690496791542E-3</v>
      </c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</row>
    <row r="68" spans="1:166" s="1" customFormat="1">
      <c r="A68" s="7" t="s">
        <v>73</v>
      </c>
      <c r="B68" s="150" t="str">
        <f>A57</f>
        <v>Rodent</v>
      </c>
      <c r="C68" s="140">
        <f>C57</f>
        <v>4.3449999999999999E-4</v>
      </c>
      <c r="D68" s="141">
        <f t="shared" si="10"/>
        <v>8.6899999999999998E-3</v>
      </c>
      <c r="E68" s="43">
        <v>2.9721561971236434E-10</v>
      </c>
      <c r="F68" s="43">
        <v>8.4793649910437792E-4</v>
      </c>
      <c r="G68" s="43">
        <v>0</v>
      </c>
      <c r="H68" s="55">
        <v>1</v>
      </c>
      <c r="I68" s="9">
        <f t="shared" si="0"/>
        <v>0.83333333333333337</v>
      </c>
      <c r="J68" s="9">
        <v>1E-4</v>
      </c>
      <c r="K68" s="9">
        <f t="shared" si="1"/>
        <v>1E-4</v>
      </c>
      <c r="L68" s="13">
        <v>0.1</v>
      </c>
      <c r="M68" s="9">
        <v>0.9</v>
      </c>
      <c r="N68" s="9">
        <v>0</v>
      </c>
      <c r="O68" s="13">
        <f t="shared" si="12"/>
        <v>1.9616230901016049E-14</v>
      </c>
      <c r="P68" s="9">
        <f t="shared" si="13"/>
        <v>5.5963808940888945E-8</v>
      </c>
      <c r="Q68" s="13">
        <f t="shared" si="14"/>
        <v>1.3374702887056395E-10</v>
      </c>
      <c r="R68" s="9">
        <f t="shared" si="15"/>
        <v>3.8157142459697009E-4</v>
      </c>
      <c r="S68" s="13">
        <f t="shared" si="16"/>
        <v>1.3376664510146496E-10</v>
      </c>
      <c r="T68" s="14">
        <f t="shared" si="17"/>
        <v>3.81627388405911E-4</v>
      </c>
      <c r="U68" s="55">
        <f t="shared" si="18"/>
        <v>8.6899999999999998E-3</v>
      </c>
      <c r="V68" s="58">
        <f t="shared" si="19"/>
        <v>3.8162752217255611E-4</v>
      </c>
      <c r="W68" s="61">
        <f t="shared" si="11"/>
        <v>9.0716275221725557E-3</v>
      </c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</row>
    <row r="69" spans="1:166" s="1" customFormat="1">
      <c r="A69" s="6" t="s">
        <v>75</v>
      </c>
      <c r="B69" s="150" t="str">
        <f>A55</f>
        <v>Reptile</v>
      </c>
      <c r="C69" s="140">
        <f>C55</f>
        <v>1.4350000000000002E-4</v>
      </c>
      <c r="D69" s="141">
        <f t="shared" si="10"/>
        <v>2.8700000000000002E-3</v>
      </c>
      <c r="E69" s="43">
        <v>9.5758956855187945E-11</v>
      </c>
      <c r="F69" s="43">
        <v>7.6430631480514698E-4</v>
      </c>
      <c r="G69" s="43">
        <v>0</v>
      </c>
      <c r="H69" s="55">
        <v>1</v>
      </c>
      <c r="I69" s="9">
        <f t="shared" si="0"/>
        <v>0.83333333333333337</v>
      </c>
      <c r="J69" s="9">
        <v>1E-4</v>
      </c>
      <c r="K69" s="9">
        <f t="shared" si="1"/>
        <v>1E-4</v>
      </c>
      <c r="L69" s="13">
        <v>0</v>
      </c>
      <c r="M69" s="9">
        <v>0.7</v>
      </c>
      <c r="N69" s="9">
        <v>0.1</v>
      </c>
      <c r="O69" s="13">
        <f t="shared" si="12"/>
        <v>4.0218761879178936E-15</v>
      </c>
      <c r="P69" s="9">
        <f t="shared" si="13"/>
        <v>3.4393784166231613E-8</v>
      </c>
      <c r="Q69" s="13">
        <f t="shared" si="14"/>
        <v>4.3091530584834569E-11</v>
      </c>
      <c r="R69" s="9">
        <f t="shared" si="15"/>
        <v>3.4393784166231612E-4</v>
      </c>
      <c r="S69" s="13">
        <f t="shared" si="16"/>
        <v>4.3095552461022487E-11</v>
      </c>
      <c r="T69" s="14">
        <f t="shared" si="17"/>
        <v>3.4397223544648236E-4</v>
      </c>
      <c r="U69" s="55">
        <f t="shared" si="18"/>
        <v>2.8700000000000002E-3</v>
      </c>
      <c r="V69" s="58">
        <f t="shared" si="19"/>
        <v>3.4397227854203482E-4</v>
      </c>
      <c r="W69" s="61">
        <f t="shared" si="11"/>
        <v>3.2139722785420348E-3</v>
      </c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</row>
    <row r="70" spans="1:166" s="1" customFormat="1">
      <c r="A70" s="6" t="s">
        <v>76</v>
      </c>
      <c r="B70" s="150" t="str">
        <f>A55</f>
        <v>Reptile</v>
      </c>
      <c r="C70" s="140">
        <f>C55</f>
        <v>1.4350000000000002E-4</v>
      </c>
      <c r="D70" s="141">
        <f t="shared" si="10"/>
        <v>2.8700000000000002E-3</v>
      </c>
      <c r="E70" s="43">
        <v>9.5758956855187945E-11</v>
      </c>
      <c r="F70" s="43">
        <v>7.6430631480514698E-4</v>
      </c>
      <c r="G70" s="43">
        <v>0</v>
      </c>
      <c r="H70" s="55">
        <v>1</v>
      </c>
      <c r="I70" s="9">
        <f t="shared" si="0"/>
        <v>0.83333333333333337</v>
      </c>
      <c r="J70" s="9">
        <v>1E-4</v>
      </c>
      <c r="K70" s="9">
        <f t="shared" si="1"/>
        <v>1E-4</v>
      </c>
      <c r="L70" s="13">
        <v>0</v>
      </c>
      <c r="M70" s="9">
        <v>0.3</v>
      </c>
      <c r="N70" s="9">
        <v>0.5</v>
      </c>
      <c r="O70" s="13">
        <f t="shared" si="12"/>
        <v>1.7236612233933831E-15</v>
      </c>
      <c r="P70" s="9">
        <f t="shared" si="13"/>
        <v>2.522210838856985E-8</v>
      </c>
      <c r="Q70" s="13">
        <f t="shared" si="14"/>
        <v>6.2243321955872165E-11</v>
      </c>
      <c r="R70" s="9">
        <f t="shared" si="15"/>
        <v>4.967991046233456E-4</v>
      </c>
      <c r="S70" s="13">
        <f t="shared" si="16"/>
        <v>6.2245045617095563E-11</v>
      </c>
      <c r="T70" s="14">
        <f t="shared" si="17"/>
        <v>4.9682432673173421E-4</v>
      </c>
      <c r="U70" s="55">
        <f t="shared" si="18"/>
        <v>2.8700000000000002E-3</v>
      </c>
      <c r="V70" s="58">
        <f t="shared" si="19"/>
        <v>4.9682438897677981E-4</v>
      </c>
      <c r="W70" s="61">
        <f t="shared" si="11"/>
        <v>3.3668243889767801E-3</v>
      </c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</row>
    <row r="71" spans="1:166" s="19" customFormat="1">
      <c r="A71" s="21" t="s">
        <v>77</v>
      </c>
      <c r="B71" s="152"/>
      <c r="C71" s="136">
        <f>0.0775/20</f>
        <v>3.875E-3</v>
      </c>
      <c r="D71" s="138">
        <f t="shared" si="10"/>
        <v>7.7499999999999999E-2</v>
      </c>
      <c r="E71" s="52">
        <v>3.5895689505665411E-9</v>
      </c>
      <c r="F71" s="52">
        <v>1.0703208511680543E-3</v>
      </c>
      <c r="G71" s="52">
        <v>0</v>
      </c>
      <c r="H71" s="54">
        <v>1</v>
      </c>
      <c r="I71" s="18">
        <f t="shared" si="0"/>
        <v>0.83333333333333337</v>
      </c>
      <c r="J71" s="18">
        <v>1E-4</v>
      </c>
      <c r="K71" s="18">
        <f t="shared" si="1"/>
        <v>1E-4</v>
      </c>
      <c r="L71" s="22">
        <v>1</v>
      </c>
      <c r="M71" s="18">
        <v>0</v>
      </c>
      <c r="N71" s="18">
        <v>0.5</v>
      </c>
      <c r="O71" s="22">
        <f t="shared" si="12"/>
        <v>4.3074827406798497E-13</v>
      </c>
      <c r="P71" s="18">
        <f t="shared" si="13"/>
        <v>1.4449331490768733E-7</v>
      </c>
      <c r="Q71" s="22">
        <f t="shared" si="14"/>
        <v>1.7947844752832705E-9</v>
      </c>
      <c r="R71" s="18">
        <f t="shared" si="15"/>
        <v>5.3516042558402713E-4</v>
      </c>
      <c r="S71" s="22">
        <f t="shared" si="16"/>
        <v>1.7952152235573385E-9</v>
      </c>
      <c r="T71" s="29">
        <f t="shared" si="17"/>
        <v>5.3530491889893482E-4</v>
      </c>
      <c r="U71" s="54">
        <f t="shared" si="18"/>
        <v>7.7499999999999999E-2</v>
      </c>
      <c r="V71" s="59">
        <f t="shared" si="19"/>
        <v>5.3530671411415836E-4</v>
      </c>
      <c r="W71" s="60">
        <f t="shared" si="11"/>
        <v>7.8035306714114155E-2</v>
      </c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</row>
    <row r="72" spans="1:166" s="1" customFormat="1">
      <c r="A72" s="6" t="s">
        <v>78</v>
      </c>
      <c r="B72" s="150" t="str">
        <f>A13</f>
        <v>Bird</v>
      </c>
      <c r="C72" s="140">
        <f>C13</f>
        <v>1.5650000000000001E-4</v>
      </c>
      <c r="D72" s="141">
        <f t="shared" si="10"/>
        <v>3.13E-3</v>
      </c>
      <c r="E72" s="43">
        <v>3.8619847592636381E-11</v>
      </c>
      <c r="F72" s="43">
        <v>7.4271352778780997E-4</v>
      </c>
      <c r="G72" s="43">
        <v>0</v>
      </c>
      <c r="H72" s="55">
        <v>1</v>
      </c>
      <c r="I72" s="9">
        <f>H72/1.2</f>
        <v>0.83333333333333337</v>
      </c>
      <c r="J72" s="9">
        <v>1E-4</v>
      </c>
      <c r="K72" s="9">
        <f>H72*J72</f>
        <v>1E-4</v>
      </c>
      <c r="L72" s="13">
        <v>0</v>
      </c>
      <c r="M72" s="9">
        <v>0.7</v>
      </c>
      <c r="N72" s="9">
        <v>0.1</v>
      </c>
      <c r="O72" s="13">
        <f t="shared" ref="O72:O76" si="20">E72*$I$3*H72*J72*((L72+M72/2)+N72*0)</f>
        <v>1.6220335988907278E-15</v>
      </c>
      <c r="P72" s="9">
        <f t="shared" si="13"/>
        <v>3.3422108750451446E-8</v>
      </c>
      <c r="Q72" s="13">
        <f t="shared" si="14"/>
        <v>1.7378931416686368E-11</v>
      </c>
      <c r="R72" s="9">
        <f t="shared" si="15"/>
        <v>3.3422108750451443E-4</v>
      </c>
      <c r="S72" s="13">
        <f t="shared" si="16"/>
        <v>1.7380553450285258E-11</v>
      </c>
      <c r="T72" s="14">
        <f t="shared" si="17"/>
        <v>3.3425450961326487E-4</v>
      </c>
      <c r="U72" s="55">
        <f t="shared" si="18"/>
        <v>3.13E-3</v>
      </c>
      <c r="V72" s="58">
        <f t="shared" si="19"/>
        <v>3.342545269938183E-4</v>
      </c>
      <c r="W72" s="61">
        <f t="shared" si="11"/>
        <v>3.4642545269938183E-3</v>
      </c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</row>
    <row r="73" spans="1:166" s="1" customFormat="1">
      <c r="A73" s="6" t="s">
        <v>79</v>
      </c>
      <c r="B73" s="150" t="str">
        <f>A17</f>
        <v>Carnivore mammal</v>
      </c>
      <c r="C73" s="140">
        <f>C17</f>
        <v>1.13E-4</v>
      </c>
      <c r="D73" s="141">
        <f t="shared" ref="D73:D76" si="21">C73*$E$3</f>
        <v>2.2599999999999999E-3</v>
      </c>
      <c r="E73" s="43">
        <v>5.5794028476140406E-11</v>
      </c>
      <c r="F73" s="43">
        <v>6.863692064010765E-4</v>
      </c>
      <c r="G73" s="43">
        <v>0</v>
      </c>
      <c r="H73" s="55">
        <v>1</v>
      </c>
      <c r="I73" s="9">
        <f>H73/1.2</f>
        <v>0.83333333333333337</v>
      </c>
      <c r="J73" s="9">
        <v>1E-4</v>
      </c>
      <c r="K73" s="9">
        <f>H73*J73</f>
        <v>1E-4</v>
      </c>
      <c r="L73" s="13">
        <v>0</v>
      </c>
      <c r="M73" s="9">
        <v>0.3</v>
      </c>
      <c r="N73" s="9">
        <v>0.5</v>
      </c>
      <c r="O73" s="13">
        <f t="shared" si="20"/>
        <v>1.0042925125705275E-15</v>
      </c>
      <c r="P73" s="9">
        <f t="shared" si="13"/>
        <v>2.2650183811235528E-8</v>
      </c>
      <c r="Q73" s="13">
        <f t="shared" si="14"/>
        <v>3.6266118509491264E-11</v>
      </c>
      <c r="R73" s="9">
        <f t="shared" si="15"/>
        <v>4.4613998416069973E-4</v>
      </c>
      <c r="S73" s="13">
        <f t="shared" si="16"/>
        <v>3.6267122802003833E-11</v>
      </c>
      <c r="T73" s="14">
        <f t="shared" si="17"/>
        <v>4.4616263434451095E-4</v>
      </c>
      <c r="U73" s="55">
        <f t="shared" si="18"/>
        <v>2.2599999999999999E-3</v>
      </c>
      <c r="V73" s="58">
        <f t="shared" si="19"/>
        <v>4.4616267061163377E-4</v>
      </c>
      <c r="W73" s="61">
        <f t="shared" ref="W73:W76" si="22">SUM(U73:V73)</f>
        <v>2.7061626706116337E-3</v>
      </c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</row>
    <row r="74" spans="1:166" s="1" customFormat="1">
      <c r="A74" s="6" t="s">
        <v>80</v>
      </c>
      <c r="B74" s="150" t="str">
        <f>A55</f>
        <v>Reptile</v>
      </c>
      <c r="C74" s="140">
        <f>C55</f>
        <v>1.4350000000000002E-4</v>
      </c>
      <c r="D74" s="141">
        <f t="shared" si="21"/>
        <v>2.8700000000000002E-3</v>
      </c>
      <c r="E74" s="43">
        <v>9.5758956855187945E-11</v>
      </c>
      <c r="F74" s="43">
        <v>7.6430631480514698E-4</v>
      </c>
      <c r="G74" s="43">
        <v>0</v>
      </c>
      <c r="H74" s="55">
        <v>1</v>
      </c>
      <c r="I74" s="9">
        <f>H74/1.2</f>
        <v>0.83333333333333337</v>
      </c>
      <c r="J74" s="9">
        <v>1E-4</v>
      </c>
      <c r="K74" s="9">
        <f>H74*J74</f>
        <v>1E-4</v>
      </c>
      <c r="L74" s="13">
        <v>0</v>
      </c>
      <c r="M74" s="9">
        <v>0.3</v>
      </c>
      <c r="N74" s="9">
        <v>0.5</v>
      </c>
      <c r="O74" s="13">
        <f t="shared" si="20"/>
        <v>1.7236612233933831E-15</v>
      </c>
      <c r="P74" s="9">
        <f t="shared" si="13"/>
        <v>2.522210838856985E-8</v>
      </c>
      <c r="Q74" s="13">
        <f t="shared" si="14"/>
        <v>6.2243321955872165E-11</v>
      </c>
      <c r="R74" s="9">
        <f t="shared" si="15"/>
        <v>4.967991046233456E-4</v>
      </c>
      <c r="S74" s="13">
        <f t="shared" si="16"/>
        <v>6.2245045617095563E-11</v>
      </c>
      <c r="T74" s="14">
        <f t="shared" si="17"/>
        <v>4.9682432673173421E-4</v>
      </c>
      <c r="U74" s="55">
        <f t="shared" si="18"/>
        <v>2.8700000000000002E-3</v>
      </c>
      <c r="V74" s="58">
        <f t="shared" si="19"/>
        <v>4.9682438897677981E-4</v>
      </c>
      <c r="W74" s="61">
        <f t="shared" si="22"/>
        <v>3.3668243889767801E-3</v>
      </c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</row>
    <row r="75" spans="1:166" s="1" customFormat="1">
      <c r="A75" s="7" t="s">
        <v>81</v>
      </c>
      <c r="B75" s="150" t="str">
        <f>A55</f>
        <v>Reptile</v>
      </c>
      <c r="C75" s="140">
        <f>C55</f>
        <v>1.4350000000000002E-4</v>
      </c>
      <c r="D75" s="141">
        <f t="shared" si="21"/>
        <v>2.8700000000000002E-3</v>
      </c>
      <c r="E75" s="43">
        <v>9.5758956855187945E-11</v>
      </c>
      <c r="F75" s="43">
        <v>7.6430631480514698E-4</v>
      </c>
      <c r="G75" s="43">
        <v>0</v>
      </c>
      <c r="H75" s="55">
        <v>1</v>
      </c>
      <c r="I75" s="9">
        <f>H75/1.2</f>
        <v>0.83333333333333337</v>
      </c>
      <c r="J75" s="9">
        <v>1E-4</v>
      </c>
      <c r="K75" s="9">
        <f>H75*J75</f>
        <v>1E-4</v>
      </c>
      <c r="L75" s="13">
        <v>0</v>
      </c>
      <c r="M75" s="9">
        <v>0.5</v>
      </c>
      <c r="N75" s="9">
        <v>0.5</v>
      </c>
      <c r="O75" s="13">
        <f t="shared" si="20"/>
        <v>2.8727687056556386E-15</v>
      </c>
      <c r="P75" s="9">
        <f t="shared" si="13"/>
        <v>3.4393784166231613E-8</v>
      </c>
      <c r="Q75" s="13">
        <f t="shared" si="14"/>
        <v>7.1819217641390959E-11</v>
      </c>
      <c r="R75" s="9">
        <f t="shared" si="15"/>
        <v>5.7322973610386024E-4</v>
      </c>
      <c r="S75" s="13">
        <f t="shared" si="16"/>
        <v>7.1822090410096614E-11</v>
      </c>
      <c r="T75" s="14">
        <f t="shared" si="17"/>
        <v>5.7326412988802642E-4</v>
      </c>
      <c r="U75" s="55">
        <f t="shared" si="18"/>
        <v>2.8700000000000002E-3</v>
      </c>
      <c r="V75" s="58">
        <f t="shared" si="19"/>
        <v>5.732642017101168E-4</v>
      </c>
      <c r="W75" s="61">
        <f t="shared" si="22"/>
        <v>3.4432642017101171E-3</v>
      </c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</row>
    <row r="76" spans="1:166" s="19" customFormat="1">
      <c r="A76" s="23" t="s">
        <v>74</v>
      </c>
      <c r="B76" s="153"/>
      <c r="C76" s="144">
        <f>0.0284/20</f>
        <v>1.42E-3</v>
      </c>
      <c r="D76" s="145">
        <f t="shared" si="21"/>
        <v>2.8400000000000002E-2</v>
      </c>
      <c r="E76" s="53">
        <v>2.2915719596976306E-9</v>
      </c>
      <c r="F76" s="53">
        <v>9.8266293429850882E-4</v>
      </c>
      <c r="G76" s="53">
        <v>0</v>
      </c>
      <c r="H76" s="56">
        <v>1</v>
      </c>
      <c r="I76" s="20">
        <f>H76/1.2</f>
        <v>0.83333333333333337</v>
      </c>
      <c r="J76" s="20">
        <v>1E-4</v>
      </c>
      <c r="K76" s="20">
        <f>H76*J76</f>
        <v>1E-4</v>
      </c>
      <c r="L76" s="24">
        <v>0</v>
      </c>
      <c r="M76" s="20">
        <v>1</v>
      </c>
      <c r="N76" s="20">
        <v>0</v>
      </c>
      <c r="O76" s="24">
        <f t="shared" si="20"/>
        <v>1.3749431758185785E-13</v>
      </c>
      <c r="P76" s="20">
        <f t="shared" si="13"/>
        <v>5.8959776057910532E-8</v>
      </c>
      <c r="Q76" s="24">
        <f t="shared" si="14"/>
        <v>1.1457859798488153E-9</v>
      </c>
      <c r="R76" s="20">
        <f t="shared" si="15"/>
        <v>4.9133146714925441E-4</v>
      </c>
      <c r="S76" s="24">
        <f t="shared" si="16"/>
        <v>1.1459234741663971E-9</v>
      </c>
      <c r="T76" s="33">
        <f t="shared" si="17"/>
        <v>4.9139042692531235E-4</v>
      </c>
      <c r="U76" s="56">
        <f t="shared" si="18"/>
        <v>2.8400000000000002E-2</v>
      </c>
      <c r="V76" s="62">
        <f t="shared" si="19"/>
        <v>4.9139157284878651E-4</v>
      </c>
      <c r="W76" s="63">
        <f t="shared" si="22"/>
        <v>2.8891391572848788E-2</v>
      </c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</row>
    <row r="77" spans="1:166">
      <c r="F77" s="9" t="s">
        <v>85</v>
      </c>
      <c r="O77" s="9"/>
      <c r="Q77" s="8"/>
    </row>
    <row r="78" spans="1:166">
      <c r="O78" s="9"/>
      <c r="Q78" s="8"/>
    </row>
    <row r="79" spans="1:166">
      <c r="O79" s="9"/>
      <c r="Q79" s="8"/>
    </row>
    <row r="80" spans="1:166">
      <c r="O80" s="9"/>
      <c r="Q80" s="8"/>
    </row>
    <row r="81" spans="4:166">
      <c r="D81" s="8"/>
      <c r="E81" s="8"/>
      <c r="F81" s="8"/>
      <c r="G81" s="8"/>
      <c r="O81" s="9"/>
      <c r="Q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</row>
    <row r="82" spans="4:166">
      <c r="D82" s="8"/>
      <c r="E82" s="8"/>
      <c r="F82" s="8"/>
      <c r="G82" s="8"/>
      <c r="O82" s="9"/>
      <c r="Q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</row>
    <row r="83" spans="4:166">
      <c r="D83" s="8"/>
      <c r="E83" s="8"/>
      <c r="F83" s="8"/>
      <c r="G83" s="8"/>
      <c r="O83" s="9"/>
      <c r="Q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</row>
    <row r="84" spans="4:166">
      <c r="D84" s="8"/>
      <c r="E84" s="8"/>
      <c r="F84" s="8"/>
      <c r="G84" s="8"/>
      <c r="O84" s="9"/>
      <c r="Q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</row>
    <row r="85" spans="4:166">
      <c r="D85" s="8"/>
      <c r="E85" s="8"/>
      <c r="F85" s="8"/>
      <c r="G85" s="8"/>
      <c r="O85" s="9"/>
      <c r="Q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</row>
    <row r="86" spans="4:166">
      <c r="D86" s="8"/>
      <c r="E86" s="8"/>
      <c r="F86" s="8"/>
      <c r="G86" s="8"/>
      <c r="O86" s="9"/>
      <c r="Q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</row>
    <row r="87" spans="4:166">
      <c r="D87" s="8"/>
      <c r="E87" s="8"/>
      <c r="F87" s="8"/>
      <c r="G87" s="8"/>
      <c r="O87" s="9"/>
      <c r="Q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</row>
    <row r="88" spans="4:166">
      <c r="D88" s="8"/>
      <c r="E88" s="8"/>
      <c r="F88" s="8"/>
      <c r="G88" s="8"/>
      <c r="O88" s="9"/>
      <c r="Q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</row>
    <row r="89" spans="4:166">
      <c r="D89" s="8"/>
      <c r="E89" s="8"/>
      <c r="F89" s="8"/>
      <c r="G89" s="8"/>
      <c r="O89" s="9"/>
      <c r="Q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</row>
    <row r="90" spans="4:166">
      <c r="D90" s="8"/>
      <c r="E90" s="8"/>
      <c r="F90" s="8"/>
      <c r="G90" s="8"/>
      <c r="O90" s="9"/>
      <c r="Q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</row>
    <row r="91" spans="4:166">
      <c r="D91" s="8"/>
      <c r="E91" s="8"/>
      <c r="F91" s="8"/>
      <c r="G91" s="8"/>
      <c r="O91" s="9"/>
      <c r="Q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</row>
    <row r="92" spans="4:166">
      <c r="D92" s="8"/>
      <c r="E92" s="8"/>
      <c r="F92" s="8"/>
      <c r="G92" s="8"/>
      <c r="O92" s="9"/>
      <c r="Q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</row>
    <row r="93" spans="4:166">
      <c r="D93" s="8"/>
      <c r="E93" s="8"/>
      <c r="F93" s="8"/>
      <c r="G93" s="8"/>
      <c r="O93" s="9"/>
      <c r="Q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</row>
    <row r="94" spans="4:166">
      <c r="D94" s="8"/>
      <c r="E94" s="8"/>
      <c r="F94" s="8"/>
      <c r="G94" s="8"/>
      <c r="O94" s="9"/>
      <c r="Q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</row>
    <row r="95" spans="4:166">
      <c r="D95" s="8"/>
      <c r="E95" s="8"/>
      <c r="F95" s="8"/>
      <c r="G95" s="8"/>
      <c r="O95" s="9"/>
      <c r="Q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</row>
    <row r="96" spans="4:166">
      <c r="D96" s="8"/>
      <c r="E96" s="8"/>
      <c r="F96" s="8"/>
      <c r="G96" s="8"/>
      <c r="O96" s="9"/>
      <c r="Q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</row>
  </sheetData>
  <mergeCells count="9">
    <mergeCell ref="C5:D5"/>
    <mergeCell ref="H5:I5"/>
    <mergeCell ref="U5:W5"/>
    <mergeCell ref="L5:N5"/>
    <mergeCell ref="E5:G5"/>
    <mergeCell ref="O6:P6"/>
    <mergeCell ref="Q6:R6"/>
    <mergeCell ref="S6:T6"/>
    <mergeCell ref="O5:T5"/>
  </mergeCells>
  <phoneticPr fontId="0" type="noConversion"/>
  <printOptions gridLines="1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3"/>
  <sheetViews>
    <sheetView topLeftCell="A40" workbookViewId="0">
      <selection activeCell="R98" sqref="R98"/>
    </sheetView>
  </sheetViews>
  <sheetFormatPr defaultRowHeight="12.75"/>
  <cols>
    <col min="1" max="1" width="11.28515625" style="83" customWidth="1"/>
    <col min="2" max="13" width="9.140625" style="83"/>
    <col min="14" max="20" width="9.140625" style="88"/>
    <col min="21" max="16384" width="9.140625" style="83"/>
  </cols>
  <sheetData>
    <row r="1" spans="1:24" s="82" customFormat="1" ht="15.75">
      <c r="A1" s="82" t="s">
        <v>106</v>
      </c>
    </row>
    <row r="3" spans="1:24" s="84" customFormat="1" ht="15" thickBot="1">
      <c r="A3" s="84" t="s">
        <v>107</v>
      </c>
    </row>
    <row r="4" spans="1:24" ht="14.25" customHeight="1">
      <c r="A4" s="85" t="s">
        <v>4</v>
      </c>
      <c r="B4" s="174" t="s">
        <v>94</v>
      </c>
      <c r="C4" s="174"/>
      <c r="D4" s="174"/>
      <c r="E4" s="174"/>
      <c r="F4" s="86"/>
      <c r="G4" s="86"/>
      <c r="H4" s="174" t="s">
        <v>95</v>
      </c>
      <c r="I4" s="174"/>
      <c r="J4" s="174"/>
      <c r="K4" s="174"/>
      <c r="L4" s="174"/>
      <c r="M4" s="87"/>
      <c r="N4" s="88" t="s">
        <v>104</v>
      </c>
      <c r="R4" s="88" t="s">
        <v>105</v>
      </c>
      <c r="V4" s="88" t="s">
        <v>111</v>
      </c>
    </row>
    <row r="5" spans="1:24">
      <c r="A5" s="89"/>
      <c r="B5" s="90" t="s">
        <v>96</v>
      </c>
      <c r="C5" s="91" t="s">
        <v>7</v>
      </c>
      <c r="D5" s="91" t="s">
        <v>8</v>
      </c>
      <c r="E5" s="91"/>
      <c r="F5" s="91"/>
      <c r="G5" s="91"/>
      <c r="H5" s="90" t="s">
        <v>13</v>
      </c>
      <c r="I5" s="92"/>
      <c r="J5" s="175" t="s">
        <v>16</v>
      </c>
      <c r="K5" s="175"/>
      <c r="L5" s="90" t="s">
        <v>17</v>
      </c>
      <c r="M5" s="93"/>
    </row>
    <row r="6" spans="1:24" ht="13.5" thickBot="1">
      <c r="A6" s="94"/>
      <c r="B6" s="95"/>
      <c r="C6" s="95"/>
      <c r="D6" s="95" t="s">
        <v>1</v>
      </c>
      <c r="E6" s="95" t="s">
        <v>0</v>
      </c>
      <c r="F6" s="95" t="s">
        <v>15</v>
      </c>
      <c r="G6" s="95" t="s">
        <v>2</v>
      </c>
      <c r="H6" s="95" t="s">
        <v>96</v>
      </c>
      <c r="I6" s="96" t="s">
        <v>7</v>
      </c>
      <c r="J6" s="95" t="s">
        <v>96</v>
      </c>
      <c r="K6" s="96" t="s">
        <v>7</v>
      </c>
      <c r="L6" s="95" t="s">
        <v>96</v>
      </c>
      <c r="M6" s="97" t="s">
        <v>7</v>
      </c>
      <c r="N6" s="88" t="s">
        <v>101</v>
      </c>
      <c r="O6" s="88" t="s">
        <v>102</v>
      </c>
      <c r="P6" s="88" t="s">
        <v>17</v>
      </c>
    </row>
    <row r="7" spans="1:24">
      <c r="A7" s="89" t="s">
        <v>51</v>
      </c>
      <c r="B7" s="98">
        <v>4.8000000000000001E-5</v>
      </c>
      <c r="C7" s="98">
        <v>4.1999999999999997E-3</v>
      </c>
      <c r="D7" s="99" t="s">
        <v>5</v>
      </c>
      <c r="E7" s="99" t="s">
        <v>5</v>
      </c>
      <c r="F7" s="98">
        <v>20</v>
      </c>
      <c r="G7" s="98">
        <v>1.1000000000000001</v>
      </c>
      <c r="H7" s="98">
        <v>1.2999999999999999E-12</v>
      </c>
      <c r="I7" s="98">
        <v>8.0999999999999997E-7</v>
      </c>
      <c r="J7" s="98">
        <v>1.0999999999999999E-8</v>
      </c>
      <c r="K7" s="98">
        <v>6.7999999999999996E-3</v>
      </c>
      <c r="L7" s="98">
        <v>1.0999999999999999E-8</v>
      </c>
      <c r="M7" s="100">
        <v>6.7999999999999996E-3</v>
      </c>
      <c r="N7" s="116">
        <f>G7</f>
        <v>1.1000000000000001</v>
      </c>
      <c r="O7" s="116">
        <f>SUM(L7:M7)</f>
        <v>6.8000109999999999E-3</v>
      </c>
      <c r="P7" s="116">
        <f>SUM(N7:O7)</f>
        <v>1.106800011</v>
      </c>
      <c r="Q7" s="116"/>
      <c r="R7" s="116">
        <v>1.085</v>
      </c>
      <c r="S7" s="116">
        <v>6.782335629521007E-3</v>
      </c>
      <c r="T7" s="116">
        <v>1.0917823356295209</v>
      </c>
      <c r="U7" s="101"/>
      <c r="V7" s="109">
        <f>100*(N7-R7)/N7</f>
        <v>1.3636363636363749</v>
      </c>
      <c r="W7" s="109">
        <f t="shared" ref="W7:X7" si="0">100*(O7-S7)/O7</f>
        <v>0.25993149833129614</v>
      </c>
      <c r="X7" s="109">
        <f t="shared" si="0"/>
        <v>1.3568553687409708</v>
      </c>
    </row>
    <row r="8" spans="1:24">
      <c r="A8" s="89" t="s">
        <v>97</v>
      </c>
      <c r="B8" s="98">
        <v>4.8000000000000001E-5</v>
      </c>
      <c r="C8" s="98">
        <v>4.7999999999999996E-3</v>
      </c>
      <c r="D8" s="99" t="s">
        <v>5</v>
      </c>
      <c r="E8" s="99" t="s">
        <v>5</v>
      </c>
      <c r="F8" s="98">
        <v>50</v>
      </c>
      <c r="G8" s="98">
        <v>1.1000000000000001</v>
      </c>
      <c r="H8" s="98">
        <v>8.3999999999999995E-13</v>
      </c>
      <c r="I8" s="98">
        <v>7.7000000000000004E-7</v>
      </c>
      <c r="J8" s="98">
        <v>6.9999999999999998E-9</v>
      </c>
      <c r="K8" s="98">
        <v>6.4999999999999997E-3</v>
      </c>
      <c r="L8" s="98">
        <v>6.9999999999999998E-9</v>
      </c>
      <c r="M8" s="100">
        <v>6.4999999999999997E-3</v>
      </c>
      <c r="N8" s="116">
        <f t="shared" ref="N8:N24" si="1">G8</f>
        <v>1.1000000000000001</v>
      </c>
      <c r="O8" s="116">
        <f t="shared" ref="O8:O24" si="2">SUM(L8:M8)</f>
        <v>6.5000069999999995E-3</v>
      </c>
      <c r="P8" s="116">
        <f t="shared" ref="P8:P24" si="3">SUM(N8:O8)</f>
        <v>1.1065000070000002</v>
      </c>
      <c r="Q8" s="116"/>
      <c r="R8" s="116">
        <v>1.085</v>
      </c>
      <c r="S8" s="116">
        <v>6.782335629521007E-3</v>
      </c>
      <c r="T8" s="116">
        <v>1.0917823356295209</v>
      </c>
      <c r="U8" s="101"/>
      <c r="V8" s="109">
        <f t="shared" ref="V8:V24" si="4">100*(N8-R8)/N8</f>
        <v>1.3636363636363749</v>
      </c>
      <c r="W8" s="109">
        <f t="shared" ref="W8:W24" si="5">100*(O8-S8)/O8</f>
        <v>-4.3435126996172082</v>
      </c>
      <c r="X8" s="109">
        <f t="shared" ref="X8:X24" si="6">100*(P8-T8)/P8</f>
        <v>1.330110373011439</v>
      </c>
    </row>
    <row r="9" spans="1:24">
      <c r="A9" s="89" t="s">
        <v>77</v>
      </c>
      <c r="B9" s="98">
        <v>4.8000000000000001E-5</v>
      </c>
      <c r="C9" s="98">
        <v>2.8E-3</v>
      </c>
      <c r="D9" s="99" t="s">
        <v>5</v>
      </c>
      <c r="E9" s="99" t="s">
        <v>5</v>
      </c>
      <c r="F9" s="98">
        <v>8</v>
      </c>
      <c r="G9" s="98">
        <v>1.1000000000000001</v>
      </c>
      <c r="H9" s="98">
        <v>6.0000000000000003E-12</v>
      </c>
      <c r="I9" s="98">
        <v>1.9999999999999999E-6</v>
      </c>
      <c r="J9" s="98">
        <v>2.4999999999999999E-8</v>
      </c>
      <c r="K9" s="98">
        <v>7.4999999999999997E-3</v>
      </c>
      <c r="L9" s="98">
        <v>2.4999999999999999E-8</v>
      </c>
      <c r="M9" s="100">
        <v>7.4999999999999997E-3</v>
      </c>
      <c r="N9" s="116">
        <f t="shared" si="1"/>
        <v>1.1000000000000001</v>
      </c>
      <c r="O9" s="116">
        <f t="shared" si="2"/>
        <v>7.5000249999999996E-3</v>
      </c>
      <c r="P9" s="116">
        <f t="shared" si="3"/>
        <v>1.107500025</v>
      </c>
      <c r="Q9" s="116"/>
      <c r="R9" s="116">
        <v>1.085</v>
      </c>
      <c r="S9" s="116">
        <v>7.4942939975982175E-3</v>
      </c>
      <c r="T9" s="116">
        <v>1.0924942939975981</v>
      </c>
      <c r="U9" s="101"/>
      <c r="V9" s="109">
        <f t="shared" si="4"/>
        <v>1.3636363636363749</v>
      </c>
      <c r="W9" s="109">
        <f t="shared" si="5"/>
        <v>7.6413110646725013E-2</v>
      </c>
      <c r="X9" s="109">
        <f t="shared" si="6"/>
        <v>1.3549192472841596</v>
      </c>
    </row>
    <row r="10" spans="1:24">
      <c r="A10" s="89" t="s">
        <v>70</v>
      </c>
      <c r="B10" s="98">
        <v>4.8000000000000001E-5</v>
      </c>
      <c r="C10" s="98">
        <v>2.8E-3</v>
      </c>
      <c r="D10" s="99" t="s">
        <v>5</v>
      </c>
      <c r="E10" s="99" t="s">
        <v>5</v>
      </c>
      <c r="F10" s="98">
        <v>8</v>
      </c>
      <c r="G10" s="98">
        <v>1.1000000000000001</v>
      </c>
      <c r="H10" s="98">
        <v>6.0000000000000003E-12</v>
      </c>
      <c r="I10" s="98">
        <v>1.9999999999999999E-6</v>
      </c>
      <c r="J10" s="98">
        <v>2.4999999999999999E-8</v>
      </c>
      <c r="K10" s="98">
        <v>7.4999999999999997E-3</v>
      </c>
      <c r="L10" s="98">
        <v>2.4999999999999999E-8</v>
      </c>
      <c r="M10" s="100">
        <v>7.4999999999999997E-3</v>
      </c>
      <c r="N10" s="116">
        <f t="shared" si="1"/>
        <v>1.1000000000000001</v>
      </c>
      <c r="O10" s="116">
        <f t="shared" si="2"/>
        <v>7.5000249999999996E-3</v>
      </c>
      <c r="P10" s="116">
        <f t="shared" si="3"/>
        <v>1.107500025</v>
      </c>
      <c r="Q10" s="116"/>
      <c r="R10" s="116">
        <v>1.085</v>
      </c>
      <c r="S10" s="116">
        <v>7.4942939975982175E-3</v>
      </c>
      <c r="T10" s="116">
        <v>1.0924942939975981</v>
      </c>
      <c r="U10" s="101"/>
      <c r="V10" s="109">
        <f t="shared" si="4"/>
        <v>1.3636363636363749</v>
      </c>
      <c r="W10" s="109">
        <f t="shared" si="5"/>
        <v>7.6413110646725013E-2</v>
      </c>
      <c r="X10" s="109">
        <f t="shared" si="6"/>
        <v>1.3549192472841596</v>
      </c>
    </row>
    <row r="11" spans="1:24">
      <c r="A11" s="89" t="s">
        <v>98</v>
      </c>
      <c r="B11" s="98">
        <v>4.8000000000000001E-5</v>
      </c>
      <c r="C11" s="98">
        <v>2.8E-3</v>
      </c>
      <c r="D11" s="99" t="s">
        <v>5</v>
      </c>
      <c r="E11" s="99" t="s">
        <v>5</v>
      </c>
      <c r="F11" s="98">
        <v>8</v>
      </c>
      <c r="G11" s="98">
        <v>1.1000000000000001</v>
      </c>
      <c r="H11" s="98">
        <v>6.0000000000000003E-12</v>
      </c>
      <c r="I11" s="98">
        <v>1.9999999999999999E-6</v>
      </c>
      <c r="J11" s="98">
        <v>2.4999999999999999E-8</v>
      </c>
      <c r="K11" s="98">
        <v>7.4999999999999997E-3</v>
      </c>
      <c r="L11" s="98">
        <v>2.4999999999999999E-8</v>
      </c>
      <c r="M11" s="100">
        <v>7.4999999999999997E-3</v>
      </c>
      <c r="N11" s="116">
        <f t="shared" si="1"/>
        <v>1.1000000000000001</v>
      </c>
      <c r="O11" s="116">
        <f t="shared" si="2"/>
        <v>7.5000249999999996E-3</v>
      </c>
      <c r="P11" s="116">
        <f t="shared" si="3"/>
        <v>1.107500025</v>
      </c>
      <c r="Q11" s="116"/>
      <c r="R11" s="116">
        <v>1.085</v>
      </c>
      <c r="S11" s="116">
        <v>7.4942939975982175E-3</v>
      </c>
      <c r="T11" s="116">
        <v>1.0924942939975981</v>
      </c>
      <c r="U11" s="101"/>
      <c r="V11" s="109">
        <f t="shared" si="4"/>
        <v>1.3636363636363749</v>
      </c>
      <c r="W11" s="109">
        <f t="shared" si="5"/>
        <v>7.6413110646725013E-2</v>
      </c>
      <c r="X11" s="109">
        <f t="shared" si="6"/>
        <v>1.3549192472841596</v>
      </c>
    </row>
    <row r="12" spans="1:24">
      <c r="A12" s="89" t="s">
        <v>66</v>
      </c>
      <c r="B12" s="98">
        <v>4.8000000000000001E-5</v>
      </c>
      <c r="C12" s="98">
        <v>1.8E-3</v>
      </c>
      <c r="D12" s="99" t="s">
        <v>5</v>
      </c>
      <c r="E12" s="99" t="s">
        <v>5</v>
      </c>
      <c r="F12" s="98">
        <v>4</v>
      </c>
      <c r="G12" s="98">
        <v>1.1000000000000001</v>
      </c>
      <c r="H12" s="98">
        <v>1.1000000000000001E-11</v>
      </c>
      <c r="I12" s="98">
        <v>2.2000000000000001E-6</v>
      </c>
      <c r="J12" s="98">
        <v>4.6000000000000002E-8</v>
      </c>
      <c r="K12" s="98">
        <v>8.0000000000000002E-3</v>
      </c>
      <c r="L12" s="98">
        <v>4.6000000000000002E-8</v>
      </c>
      <c r="M12" s="100">
        <v>8.0000000000000002E-3</v>
      </c>
      <c r="N12" s="116">
        <f t="shared" si="1"/>
        <v>1.1000000000000001</v>
      </c>
      <c r="O12" s="116">
        <f t="shared" si="2"/>
        <v>8.0000460000000002E-3</v>
      </c>
      <c r="P12" s="116">
        <f t="shared" si="3"/>
        <v>1.1080000460000001</v>
      </c>
      <c r="Q12" s="116"/>
      <c r="R12" s="116">
        <v>1.085</v>
      </c>
      <c r="S12" s="116">
        <v>8.0180059731967505E-3</v>
      </c>
      <c r="T12" s="116">
        <v>1.0930180059731966</v>
      </c>
      <c r="U12" s="101"/>
      <c r="V12" s="109">
        <f t="shared" si="4"/>
        <v>1.3636363636363749</v>
      </c>
      <c r="W12" s="109">
        <f t="shared" si="5"/>
        <v>-0.22449837409372772</v>
      </c>
      <c r="X12" s="109">
        <f t="shared" si="6"/>
        <v>1.3521696213723331</v>
      </c>
    </row>
    <row r="13" spans="1:24">
      <c r="A13" s="89" t="s">
        <v>40</v>
      </c>
      <c r="B13" s="98">
        <v>4.8000000000000001E-5</v>
      </c>
      <c r="C13" s="98">
        <v>5.4000000000000003E-3</v>
      </c>
      <c r="D13" s="99" t="s">
        <v>5</v>
      </c>
      <c r="E13" s="99" t="s">
        <v>5</v>
      </c>
      <c r="F13" s="98">
        <v>50</v>
      </c>
      <c r="G13" s="98">
        <v>1.1000000000000001</v>
      </c>
      <c r="H13" s="98">
        <v>6.6999999999999997E-13</v>
      </c>
      <c r="I13" s="98">
        <v>1.7E-6</v>
      </c>
      <c r="J13" s="98">
        <v>2.7999999999999998E-9</v>
      </c>
      <c r="K13" s="98">
        <v>6.1999999999999998E-3</v>
      </c>
      <c r="L13" s="98">
        <v>2.7999999999999998E-9</v>
      </c>
      <c r="M13" s="100">
        <v>6.1999999999999998E-3</v>
      </c>
      <c r="N13" s="116">
        <f t="shared" si="1"/>
        <v>1.1000000000000001</v>
      </c>
      <c r="O13" s="116">
        <f t="shared" si="2"/>
        <v>6.2000027999999999E-3</v>
      </c>
      <c r="P13" s="116">
        <f t="shared" si="3"/>
        <v>1.1062000028000001</v>
      </c>
      <c r="Q13" s="116"/>
      <c r="R13" s="116">
        <v>1.085</v>
      </c>
      <c r="S13" s="116">
        <v>6.1940872671030324E-3</v>
      </c>
      <c r="T13" s="116">
        <v>1.0911940872671031</v>
      </c>
      <c r="U13" s="101"/>
      <c r="V13" s="109">
        <f t="shared" si="4"/>
        <v>1.3636363636363749</v>
      </c>
      <c r="W13" s="109">
        <f t="shared" si="5"/>
        <v>9.541177782963968E-2</v>
      </c>
      <c r="X13" s="109">
        <f t="shared" si="6"/>
        <v>1.356528249404646</v>
      </c>
    </row>
    <row r="14" spans="1:24">
      <c r="A14" s="89" t="s">
        <v>28</v>
      </c>
      <c r="B14" s="98">
        <v>4.8000000000000001E-5</v>
      </c>
      <c r="C14" s="98">
        <v>4.7000000000000002E-3</v>
      </c>
      <c r="D14" s="98">
        <v>260</v>
      </c>
      <c r="E14" s="98">
        <v>28</v>
      </c>
      <c r="F14" s="98">
        <v>24</v>
      </c>
      <c r="G14" s="98">
        <v>0.27</v>
      </c>
      <c r="H14" s="98">
        <v>0</v>
      </c>
      <c r="I14" s="98">
        <v>3.9000000000000002E-7</v>
      </c>
      <c r="J14" s="98">
        <v>1.2E-8</v>
      </c>
      <c r="K14" s="98">
        <v>1.2999999999999999E-2</v>
      </c>
      <c r="L14" s="98">
        <v>1.2E-8</v>
      </c>
      <c r="M14" s="100">
        <v>1.2999999999999999E-2</v>
      </c>
      <c r="N14" s="116">
        <f t="shared" si="1"/>
        <v>0.27</v>
      </c>
      <c r="O14" s="116">
        <f t="shared" si="2"/>
        <v>1.3000012E-2</v>
      </c>
      <c r="P14" s="116">
        <f t="shared" si="3"/>
        <v>0.28300001200000002</v>
      </c>
      <c r="Q14" s="116"/>
      <c r="R14" s="116">
        <v>0.26600000000000001</v>
      </c>
      <c r="S14" s="116">
        <v>1.3077392996463976E-2</v>
      </c>
      <c r="T14" s="116">
        <v>0.279077392996464</v>
      </c>
      <c r="U14" s="101"/>
      <c r="V14" s="109">
        <f t="shared" si="4"/>
        <v>1.4814814814814827</v>
      </c>
      <c r="W14" s="109">
        <f t="shared" si="5"/>
        <v>-0.59523788488791951</v>
      </c>
      <c r="X14" s="109">
        <f t="shared" si="6"/>
        <v>1.3860843947724004</v>
      </c>
    </row>
    <row r="15" spans="1:24">
      <c r="A15" s="89" t="s">
        <v>18</v>
      </c>
      <c r="B15" s="98">
        <v>4.8000000000000001E-5</v>
      </c>
      <c r="C15" s="98">
        <v>3.3E-3</v>
      </c>
      <c r="D15" s="98">
        <v>190</v>
      </c>
      <c r="E15" s="98">
        <v>20</v>
      </c>
      <c r="F15" s="98">
        <v>59</v>
      </c>
      <c r="G15" s="98">
        <v>0.61</v>
      </c>
      <c r="H15" s="98">
        <v>3.0000000000000001E-12</v>
      </c>
      <c r="I15" s="98">
        <v>1.1999999999999999E-6</v>
      </c>
      <c r="J15" s="98">
        <v>1.3000000000000001E-8</v>
      </c>
      <c r="K15" s="98">
        <v>5.1000000000000004E-3</v>
      </c>
      <c r="L15" s="98">
        <v>1.3000000000000001E-8</v>
      </c>
      <c r="M15" s="100">
        <v>5.1000000000000004E-3</v>
      </c>
      <c r="N15" s="116">
        <f t="shared" si="1"/>
        <v>0.61</v>
      </c>
      <c r="O15" s="116">
        <f t="shared" si="2"/>
        <v>5.1000130000000005E-3</v>
      </c>
      <c r="P15" s="116">
        <f t="shared" si="3"/>
        <v>0.61510001299999995</v>
      </c>
      <c r="Q15" s="116"/>
      <c r="R15" s="116">
        <v>0.60899999999999999</v>
      </c>
      <c r="S15" s="116">
        <v>5.0869832881246758E-3</v>
      </c>
      <c r="T15" s="116">
        <v>0.61408698328812461</v>
      </c>
      <c r="U15" s="101"/>
      <c r="V15" s="109">
        <f t="shared" si="4"/>
        <v>0.16393442622950835</v>
      </c>
      <c r="W15" s="109">
        <f t="shared" si="5"/>
        <v>0.25548389534153443</v>
      </c>
      <c r="X15" s="109">
        <f t="shared" si="6"/>
        <v>0.16469349544223391</v>
      </c>
    </row>
    <row r="16" spans="1:24">
      <c r="A16" s="89" t="s">
        <v>22</v>
      </c>
      <c r="B16" s="98">
        <v>4.8000000000000001E-5</v>
      </c>
      <c r="C16" s="98">
        <v>5.3E-3</v>
      </c>
      <c r="D16" s="98">
        <v>280</v>
      </c>
      <c r="E16" s="98">
        <v>30</v>
      </c>
      <c r="F16" s="98">
        <v>20</v>
      </c>
      <c r="G16" s="98">
        <v>0.22</v>
      </c>
      <c r="H16" s="98">
        <v>3.7E-14</v>
      </c>
      <c r="I16" s="98">
        <v>4.0999999999999999E-7</v>
      </c>
      <c r="J16" s="98">
        <v>5.7999999999999998E-9</v>
      </c>
      <c r="K16" s="98">
        <v>1.2E-2</v>
      </c>
      <c r="L16" s="98">
        <v>5.7999999999999998E-9</v>
      </c>
      <c r="M16" s="100">
        <v>1.2E-2</v>
      </c>
      <c r="N16" s="116">
        <f t="shared" si="1"/>
        <v>0.22</v>
      </c>
      <c r="O16" s="116">
        <f t="shared" si="2"/>
        <v>1.20000058E-2</v>
      </c>
      <c r="P16" s="116">
        <f t="shared" si="3"/>
        <v>0.23200000579999999</v>
      </c>
      <c r="Q16" s="116"/>
      <c r="R16" s="116">
        <v>0.22539999999999999</v>
      </c>
      <c r="S16" s="116">
        <v>1.1833714264449475E-2</v>
      </c>
      <c r="T16" s="116">
        <v>0.23723371426444947</v>
      </c>
      <c r="U16" s="101"/>
      <c r="V16" s="109">
        <f t="shared" si="4"/>
        <v>-2.4545454545454493</v>
      </c>
      <c r="W16" s="109">
        <f t="shared" si="5"/>
        <v>1.3857621264693454</v>
      </c>
      <c r="X16" s="109">
        <f t="shared" si="6"/>
        <v>-2.2559087644856786</v>
      </c>
    </row>
    <row r="17" spans="1:24">
      <c r="A17" s="89" t="s">
        <v>74</v>
      </c>
      <c r="B17" s="98">
        <v>4.8000000000000001E-5</v>
      </c>
      <c r="C17" s="98">
        <v>4.0000000000000001E-3</v>
      </c>
      <c r="D17" s="98">
        <v>220</v>
      </c>
      <c r="E17" s="98">
        <v>24</v>
      </c>
      <c r="F17" s="98">
        <v>37</v>
      </c>
      <c r="G17" s="98">
        <v>0.4</v>
      </c>
      <c r="H17" s="98">
        <v>1.9E-12</v>
      </c>
      <c r="I17" s="98">
        <v>8.1999999999999998E-7</v>
      </c>
      <c r="J17" s="98">
        <v>1.6000000000000001E-8</v>
      </c>
      <c r="K17" s="98">
        <v>6.8999999999999999E-3</v>
      </c>
      <c r="L17" s="98">
        <v>1.6000000000000001E-8</v>
      </c>
      <c r="M17" s="100">
        <v>6.8999999999999999E-3</v>
      </c>
      <c r="N17" s="116">
        <f t="shared" si="1"/>
        <v>0.4</v>
      </c>
      <c r="O17" s="116">
        <f t="shared" si="2"/>
        <v>6.9000160000000001E-3</v>
      </c>
      <c r="P17" s="116">
        <f t="shared" si="3"/>
        <v>0.40690001600000003</v>
      </c>
      <c r="Q17" s="116"/>
      <c r="R17" s="116">
        <v>0.39760000000000001</v>
      </c>
      <c r="S17" s="116">
        <v>6.8794820198830112E-3</v>
      </c>
      <c r="T17" s="116">
        <v>0.40447948201988304</v>
      </c>
      <c r="U17" s="101"/>
      <c r="V17" s="109">
        <f t="shared" si="4"/>
        <v>0.60000000000000331</v>
      </c>
      <c r="W17" s="109">
        <f t="shared" si="5"/>
        <v>0.29759322466772492</v>
      </c>
      <c r="X17" s="109">
        <f t="shared" si="6"/>
        <v>0.59487193043437725</v>
      </c>
    </row>
    <row r="18" spans="1:24">
      <c r="A18" s="89" t="s">
        <v>38</v>
      </c>
      <c r="B18" s="98">
        <v>4.8000000000000001E-5</v>
      </c>
      <c r="C18" s="98">
        <v>4.7999999999999996E-3</v>
      </c>
      <c r="D18" s="98">
        <v>290</v>
      </c>
      <c r="E18" s="98">
        <v>32</v>
      </c>
      <c r="F18" s="98">
        <v>17</v>
      </c>
      <c r="G18" s="98">
        <v>0.2</v>
      </c>
      <c r="H18" s="98">
        <v>1.5000000000000001E-12</v>
      </c>
      <c r="I18" s="98">
        <v>1.5999999999999999E-6</v>
      </c>
      <c r="J18" s="98">
        <v>0</v>
      </c>
      <c r="K18" s="98">
        <v>0</v>
      </c>
      <c r="L18" s="98">
        <v>1.5000000000000001E-12</v>
      </c>
      <c r="M18" s="100">
        <v>1.5999999999999999E-6</v>
      </c>
      <c r="N18" s="116">
        <f t="shared" si="1"/>
        <v>0.2</v>
      </c>
      <c r="O18" s="116">
        <f t="shared" si="2"/>
        <v>1.6000014999999999E-6</v>
      </c>
      <c r="P18" s="116">
        <f t="shared" si="3"/>
        <v>0.20000160000150002</v>
      </c>
      <c r="Q18" s="116"/>
      <c r="R18" s="116">
        <v>0.19600000000000001</v>
      </c>
      <c r="S18" s="116">
        <v>1.5625079107249662E-6</v>
      </c>
      <c r="T18" s="116">
        <v>0.19600156250791073</v>
      </c>
      <c r="U18" s="101"/>
      <c r="V18" s="109">
        <f t="shared" si="4"/>
        <v>2.0000000000000018</v>
      </c>
      <c r="W18" s="109">
        <f t="shared" si="5"/>
        <v>2.3433471328016702</v>
      </c>
      <c r="X18" s="109">
        <f t="shared" si="6"/>
        <v>2.000002746757672</v>
      </c>
    </row>
    <row r="19" spans="1:24">
      <c r="A19" s="89" t="s">
        <v>99</v>
      </c>
      <c r="B19" s="98">
        <v>4.8000000000000001E-5</v>
      </c>
      <c r="C19" s="98">
        <v>7.7999999999999996E-3</v>
      </c>
      <c r="D19" s="98">
        <v>550</v>
      </c>
      <c r="E19" s="98">
        <v>59</v>
      </c>
      <c r="F19" s="98">
        <v>3.2</v>
      </c>
      <c r="G19" s="98">
        <v>4.2000000000000003E-2</v>
      </c>
      <c r="H19" s="98">
        <v>4.4000000000000002E-14</v>
      </c>
      <c r="I19" s="98">
        <v>8.9999999999999996E-7</v>
      </c>
      <c r="J19" s="98">
        <v>1.2E-10</v>
      </c>
      <c r="K19" s="98">
        <v>2.5000000000000001E-3</v>
      </c>
      <c r="L19" s="98">
        <v>1.2E-10</v>
      </c>
      <c r="M19" s="100">
        <v>2.5000000000000001E-3</v>
      </c>
      <c r="N19" s="117">
        <f t="shared" si="1"/>
        <v>4.2000000000000003E-2</v>
      </c>
      <c r="O19" s="117">
        <f t="shared" si="2"/>
        <v>2.50000012E-3</v>
      </c>
      <c r="P19" s="117">
        <f t="shared" si="3"/>
        <v>4.4500000120000001E-2</v>
      </c>
      <c r="Q19" s="116"/>
      <c r="R19" s="116">
        <v>4.1860000000000001E-2</v>
      </c>
      <c r="S19" s="116">
        <v>2.5001868677132335E-3</v>
      </c>
      <c r="T19" s="116">
        <v>4.4360186867713237E-2</v>
      </c>
      <c r="U19" s="101"/>
      <c r="V19" s="109">
        <f t="shared" si="4"/>
        <v>0.33333333333333626</v>
      </c>
      <c r="W19" s="109">
        <f t="shared" si="5"/>
        <v>-7.4699081707825061E-3</v>
      </c>
      <c r="X19" s="109">
        <f t="shared" si="6"/>
        <v>0.31418708294323355</v>
      </c>
    </row>
    <row r="20" spans="1:24" s="106" customFormat="1">
      <c r="A20" s="102" t="s">
        <v>100</v>
      </c>
      <c r="B20" s="103">
        <v>4.8000000000000001E-5</v>
      </c>
      <c r="C20" s="103">
        <v>8.2000000000000007E-3</v>
      </c>
      <c r="D20" s="103">
        <v>620</v>
      </c>
      <c r="E20" s="103">
        <v>66</v>
      </c>
      <c r="F20" s="103">
        <v>2.4</v>
      </c>
      <c r="G20" s="103">
        <v>3.2000000000000001E-2</v>
      </c>
      <c r="H20" s="103">
        <v>6.5000000000000001E-14</v>
      </c>
      <c r="I20" s="103">
        <v>7.9999999999999996E-7</v>
      </c>
      <c r="J20" s="103">
        <v>2.3000000000000001E-10</v>
      </c>
      <c r="K20" s="103">
        <v>2.8999999999999998E-3</v>
      </c>
      <c r="L20" s="103">
        <v>2.3000000000000001E-10</v>
      </c>
      <c r="M20" s="104">
        <v>2.8999999999999998E-3</v>
      </c>
      <c r="N20" s="117">
        <f t="shared" si="1"/>
        <v>3.2000000000000001E-2</v>
      </c>
      <c r="O20" s="117">
        <f t="shared" si="2"/>
        <v>2.9000002299999997E-3</v>
      </c>
      <c r="P20" s="117">
        <f t="shared" si="3"/>
        <v>3.4900000229999999E-2</v>
      </c>
      <c r="Q20" s="116"/>
      <c r="R20" s="116">
        <v>3.1640000000000001E-2</v>
      </c>
      <c r="S20" s="116">
        <v>2.8835580714717821E-3</v>
      </c>
      <c r="T20" s="116">
        <v>3.4523558071471783E-2</v>
      </c>
      <c r="U20" s="105"/>
      <c r="V20" s="109">
        <f t="shared" si="4"/>
        <v>1.1249999999999976</v>
      </c>
      <c r="W20" s="109">
        <f t="shared" si="5"/>
        <v>0.56697093876498272</v>
      </c>
      <c r="X20" s="109">
        <f t="shared" si="6"/>
        <v>1.0786308196199574</v>
      </c>
    </row>
    <row r="21" spans="1:24">
      <c r="A21" s="89" t="s">
        <v>34</v>
      </c>
      <c r="B21" s="98">
        <v>4.8000000000000001E-5</v>
      </c>
      <c r="C21" s="98">
        <v>5.8999999999999999E-3</v>
      </c>
      <c r="D21" s="98">
        <v>360</v>
      </c>
      <c r="E21" s="98">
        <v>38</v>
      </c>
      <c r="F21" s="98">
        <v>10</v>
      </c>
      <c r="G21" s="98">
        <v>0.12</v>
      </c>
      <c r="H21" s="98">
        <v>4.0000000000000001E-13</v>
      </c>
      <c r="I21" s="98">
        <v>1.1000000000000001E-6</v>
      </c>
      <c r="J21" s="98">
        <v>8.3000000000000003E-10</v>
      </c>
      <c r="K21" s="98">
        <v>2.3999999999999998E-3</v>
      </c>
      <c r="L21" s="98">
        <v>8.3000000000000003E-10</v>
      </c>
      <c r="M21" s="100">
        <v>2.3999999999999998E-3</v>
      </c>
      <c r="N21" s="116">
        <f t="shared" si="1"/>
        <v>0.12</v>
      </c>
      <c r="O21" s="116">
        <f t="shared" si="2"/>
        <v>2.4000008299999999E-3</v>
      </c>
      <c r="P21" s="116">
        <f t="shared" si="3"/>
        <v>0.12240000082999999</v>
      </c>
      <c r="Q21" s="116"/>
      <c r="R21" s="116">
        <v>0.12165999999999999</v>
      </c>
      <c r="S21" s="116">
        <v>2.3753626567502477E-3</v>
      </c>
      <c r="T21" s="116">
        <v>0.12403536265675023</v>
      </c>
      <c r="U21" s="101"/>
      <c r="V21" s="109">
        <f t="shared" si="4"/>
        <v>-1.3833333333333291</v>
      </c>
      <c r="W21" s="109">
        <f t="shared" si="5"/>
        <v>1.0265901970438995</v>
      </c>
      <c r="X21" s="109">
        <f t="shared" si="6"/>
        <v>-1.3360799147555362</v>
      </c>
    </row>
    <row r="22" spans="1:24">
      <c r="A22" s="89" t="s">
        <v>24</v>
      </c>
      <c r="B22" s="98">
        <v>4.8000000000000001E-5</v>
      </c>
      <c r="C22" s="98">
        <v>7.4000000000000003E-3</v>
      </c>
      <c r="D22" s="98">
        <v>540</v>
      </c>
      <c r="E22" s="98">
        <v>58</v>
      </c>
      <c r="F22" s="98">
        <v>3.4</v>
      </c>
      <c r="G22" s="98">
        <v>4.3999999999999997E-2</v>
      </c>
      <c r="H22" s="98">
        <v>1.6000000000000001E-14</v>
      </c>
      <c r="I22" s="98">
        <v>4.7E-7</v>
      </c>
      <c r="J22" s="98">
        <v>4.0000000000000001E-10</v>
      </c>
      <c r="K22" s="98">
        <v>7.7999999999999996E-3</v>
      </c>
      <c r="L22" s="98">
        <v>4.0000000000000001E-10</v>
      </c>
      <c r="M22" s="100">
        <v>7.7999999999999996E-3</v>
      </c>
      <c r="N22" s="116">
        <f t="shared" si="1"/>
        <v>4.3999999999999997E-2</v>
      </c>
      <c r="O22" s="116">
        <f t="shared" si="2"/>
        <v>7.8000003999999998E-3</v>
      </c>
      <c r="P22" s="116">
        <f t="shared" si="3"/>
        <v>5.1800000399999997E-2</v>
      </c>
      <c r="Q22" s="116"/>
      <c r="R22" s="116">
        <v>4.3819999999999998E-2</v>
      </c>
      <c r="S22" s="116">
        <v>7.7989603568191313E-3</v>
      </c>
      <c r="T22" s="116">
        <v>5.1618960356819128E-2</v>
      </c>
      <c r="U22" s="101"/>
      <c r="V22" s="109">
        <f t="shared" si="4"/>
        <v>0.40909090909090823</v>
      </c>
      <c r="W22" s="109">
        <f t="shared" si="5"/>
        <v>1.3333886250422478E-2</v>
      </c>
      <c r="X22" s="109">
        <f t="shared" si="6"/>
        <v>0.34949815015999303</v>
      </c>
    </row>
    <row r="23" spans="1:24">
      <c r="A23" s="89" t="s">
        <v>21</v>
      </c>
      <c r="B23" s="98">
        <v>4.8000000000000001E-5</v>
      </c>
      <c r="C23" s="98">
        <v>6.0000000000000001E-3</v>
      </c>
      <c r="D23" s="98">
        <v>340</v>
      </c>
      <c r="E23" s="98">
        <v>37</v>
      </c>
      <c r="F23" s="98">
        <v>12</v>
      </c>
      <c r="G23" s="98">
        <v>0.14000000000000001</v>
      </c>
      <c r="H23" s="98">
        <v>2.2999999999999998E-13</v>
      </c>
      <c r="I23" s="98">
        <v>6.9999999999999997E-7</v>
      </c>
      <c r="J23" s="98">
        <v>1.9000000000000001E-9</v>
      </c>
      <c r="K23" s="98">
        <v>5.8999999999999999E-3</v>
      </c>
      <c r="L23" s="98">
        <v>1.9000000000000001E-9</v>
      </c>
      <c r="M23" s="100">
        <v>5.8999999999999999E-3</v>
      </c>
      <c r="N23" s="116">
        <f t="shared" si="1"/>
        <v>0.14000000000000001</v>
      </c>
      <c r="O23" s="116">
        <f t="shared" si="2"/>
        <v>5.9000019000000001E-3</v>
      </c>
      <c r="P23" s="116">
        <f t="shared" si="3"/>
        <v>0.14590000190000002</v>
      </c>
      <c r="Q23" s="116"/>
      <c r="R23" s="116">
        <v>0.13607999999999998</v>
      </c>
      <c r="S23" s="116">
        <v>5.8928491600699412E-3</v>
      </c>
      <c r="T23" s="116">
        <v>0.14197284916006991</v>
      </c>
      <c r="U23" s="101"/>
      <c r="V23" s="109">
        <f t="shared" si="4"/>
        <v>2.8000000000000242</v>
      </c>
      <c r="W23" s="109">
        <f t="shared" si="5"/>
        <v>0.12123284112940569</v>
      </c>
      <c r="X23" s="109">
        <f t="shared" si="6"/>
        <v>2.6916742212394076</v>
      </c>
    </row>
    <row r="24" spans="1:24" ht="13.5" thickBot="1">
      <c r="A24" s="94" t="s">
        <v>26</v>
      </c>
      <c r="B24" s="107">
        <v>4.8000000000000001E-5</v>
      </c>
      <c r="C24" s="107">
        <v>7.1000000000000004E-3</v>
      </c>
      <c r="D24" s="107">
        <v>560</v>
      </c>
      <c r="E24" s="107">
        <v>60</v>
      </c>
      <c r="F24" s="107">
        <v>3.1</v>
      </c>
      <c r="G24" s="107">
        <v>0.04</v>
      </c>
      <c r="H24" s="107">
        <v>1.1E-13</v>
      </c>
      <c r="I24" s="107">
        <v>9.2999999999999999E-7</v>
      </c>
      <c r="J24" s="107">
        <v>4.0000000000000001E-10</v>
      </c>
      <c r="K24" s="107">
        <v>3.2000000000000002E-3</v>
      </c>
      <c r="L24" s="107">
        <v>4.0000000000000001E-10</v>
      </c>
      <c r="M24" s="108">
        <v>3.2000000000000002E-3</v>
      </c>
      <c r="N24" s="116">
        <f t="shared" si="1"/>
        <v>0.04</v>
      </c>
      <c r="O24" s="116">
        <f t="shared" si="2"/>
        <v>3.2000004000000003E-3</v>
      </c>
      <c r="P24" s="116">
        <f t="shared" si="3"/>
        <v>4.3200000400000001E-2</v>
      </c>
      <c r="Q24" s="116"/>
      <c r="R24" s="116">
        <v>4.018E-2</v>
      </c>
      <c r="S24" s="116">
        <v>3.211017849573282E-3</v>
      </c>
      <c r="T24" s="116">
        <v>4.3391017849573284E-2</v>
      </c>
      <c r="U24" s="101"/>
      <c r="V24" s="109">
        <f t="shared" si="4"/>
        <v>-0.44999999999999901</v>
      </c>
      <c r="W24" s="109">
        <f t="shared" si="5"/>
        <v>-0.34429525612814604</v>
      </c>
      <c r="X24" s="109">
        <f t="shared" si="6"/>
        <v>-0.44217001806621054</v>
      </c>
    </row>
    <row r="26" spans="1:24">
      <c r="N26" s="88" t="s">
        <v>115</v>
      </c>
    </row>
    <row r="29" spans="1:24" ht="14.25">
      <c r="A29" s="84" t="s">
        <v>113</v>
      </c>
    </row>
    <row r="30" spans="1:24" ht="13.5" thickBot="1">
      <c r="N30" s="88" t="s">
        <v>104</v>
      </c>
    </row>
    <row r="31" spans="1:24" ht="13.5" customHeight="1">
      <c r="A31" s="110" t="s">
        <v>4</v>
      </c>
      <c r="B31" s="179" t="s">
        <v>108</v>
      </c>
      <c r="C31" s="179"/>
      <c r="D31" s="179"/>
      <c r="E31" s="179"/>
      <c r="F31" s="111"/>
      <c r="G31" s="111"/>
      <c r="H31" s="179" t="s">
        <v>109</v>
      </c>
      <c r="I31" s="179"/>
      <c r="J31" s="179"/>
      <c r="K31" s="179"/>
      <c r="L31" s="179"/>
      <c r="M31" s="67"/>
      <c r="V31" s="88" t="s">
        <v>111</v>
      </c>
    </row>
    <row r="32" spans="1:24">
      <c r="A32" s="68"/>
      <c r="B32" s="77" t="s">
        <v>110</v>
      </c>
      <c r="C32" s="112" t="s">
        <v>7</v>
      </c>
      <c r="D32" s="112" t="s">
        <v>8</v>
      </c>
      <c r="E32" s="112"/>
      <c r="F32" s="112"/>
      <c r="G32" s="112"/>
      <c r="H32" s="77" t="s">
        <v>13</v>
      </c>
      <c r="I32" s="70"/>
      <c r="J32" s="180" t="s">
        <v>16</v>
      </c>
      <c r="K32" s="180"/>
      <c r="L32" s="77" t="s">
        <v>17</v>
      </c>
      <c r="M32" s="71"/>
    </row>
    <row r="33" spans="1:24" ht="13.5" thickBot="1">
      <c r="A33" s="72"/>
      <c r="B33" s="113"/>
      <c r="C33" s="113"/>
      <c r="D33" s="113" t="s">
        <v>1</v>
      </c>
      <c r="E33" s="113" t="s">
        <v>0</v>
      </c>
      <c r="F33" s="113" t="s">
        <v>15</v>
      </c>
      <c r="G33" s="113" t="s">
        <v>2</v>
      </c>
      <c r="H33" s="113" t="s">
        <v>110</v>
      </c>
      <c r="I33" s="114" t="s">
        <v>7</v>
      </c>
      <c r="J33" s="113" t="s">
        <v>110</v>
      </c>
      <c r="K33" s="114" t="s">
        <v>7</v>
      </c>
      <c r="L33" s="113" t="s">
        <v>110</v>
      </c>
      <c r="M33" s="115" t="s">
        <v>7</v>
      </c>
      <c r="N33" s="88" t="s">
        <v>101</v>
      </c>
      <c r="O33" s="88" t="s">
        <v>102</v>
      </c>
      <c r="P33" s="88" t="s">
        <v>17</v>
      </c>
    </row>
    <row r="34" spans="1:24">
      <c r="A34" s="68" t="s">
        <v>51</v>
      </c>
      <c r="B34" s="76">
        <v>9.5000000000000005E-5</v>
      </c>
      <c r="C34" s="76">
        <v>8.5000000000000006E-3</v>
      </c>
      <c r="D34" s="77" t="s">
        <v>5</v>
      </c>
      <c r="E34" s="77" t="s">
        <v>5</v>
      </c>
      <c r="F34" s="76">
        <v>40</v>
      </c>
      <c r="G34" s="76">
        <v>2.2000000000000002</v>
      </c>
      <c r="H34" s="76">
        <v>2.5999999999999998E-12</v>
      </c>
      <c r="I34" s="76">
        <v>1.5999999999999999E-6</v>
      </c>
      <c r="J34" s="76">
        <v>2.1999999999999998E-8</v>
      </c>
      <c r="K34" s="76">
        <v>1.4E-2</v>
      </c>
      <c r="L34" s="76">
        <v>2.1999999999999998E-8</v>
      </c>
      <c r="M34" s="78">
        <v>1.4E-2</v>
      </c>
      <c r="N34" s="116">
        <f>G34</f>
        <v>2.2000000000000002</v>
      </c>
      <c r="O34" s="116">
        <f>SUM(L34:M34)</f>
        <v>1.4000022000000001E-2</v>
      </c>
      <c r="P34" s="116">
        <f>SUM(N34:O34)</f>
        <v>2.214000022</v>
      </c>
      <c r="R34" s="88">
        <v>2.1622499999999998</v>
      </c>
      <c r="S34" s="88">
        <v>1.3516226004545434E-2</v>
      </c>
      <c r="T34" s="88">
        <v>2.1757662260045452</v>
      </c>
      <c r="V34" s="109">
        <f>100*(N34-R34)/N34</f>
        <v>1.7159090909091086</v>
      </c>
      <c r="W34" s="109">
        <f t="shared" ref="W34:W51" si="7">100*(O34-S34)/O34</f>
        <v>3.4556802514636504</v>
      </c>
      <c r="X34" s="109">
        <f t="shared" ref="X34:X51" si="8">100*(P34-T34)/P34</f>
        <v>1.7269103710720217</v>
      </c>
    </row>
    <row r="35" spans="1:24">
      <c r="A35" s="68" t="s">
        <v>97</v>
      </c>
      <c r="B35" s="76">
        <v>9.5000000000000005E-5</v>
      </c>
      <c r="C35" s="76">
        <v>9.7000000000000003E-3</v>
      </c>
      <c r="D35" s="77" t="s">
        <v>5</v>
      </c>
      <c r="E35" s="77" t="s">
        <v>5</v>
      </c>
      <c r="F35" s="76">
        <v>100</v>
      </c>
      <c r="G35" s="76">
        <v>2.2000000000000002</v>
      </c>
      <c r="H35" s="76">
        <v>1.7E-12</v>
      </c>
      <c r="I35" s="76">
        <v>1.5E-6</v>
      </c>
      <c r="J35" s="76">
        <v>1.4E-8</v>
      </c>
      <c r="K35" s="76">
        <v>1.2999999999999999E-2</v>
      </c>
      <c r="L35" s="76">
        <v>1.4E-8</v>
      </c>
      <c r="M35" s="78">
        <v>1.2999999999999999E-2</v>
      </c>
      <c r="N35" s="116">
        <f t="shared" ref="N35:N51" si="9">G35</f>
        <v>2.2000000000000002</v>
      </c>
      <c r="O35" s="116">
        <f t="shared" ref="O35:O51" si="10">SUM(L35:M35)</f>
        <v>1.3000013999999999E-2</v>
      </c>
      <c r="P35" s="116">
        <f t="shared" ref="P35:P51" si="11">SUM(N35:O35)</f>
        <v>2.2130000140000003</v>
      </c>
      <c r="R35" s="88">
        <v>2.1622499999999998</v>
      </c>
      <c r="S35" s="88">
        <v>1.3516226004545434E-2</v>
      </c>
      <c r="T35" s="88">
        <v>2.1757662260045452</v>
      </c>
      <c r="V35" s="109">
        <f t="shared" ref="V35:V51" si="12">100*(N35-R35)/N35</f>
        <v>1.7159090909091086</v>
      </c>
      <c r="W35" s="109">
        <f t="shared" si="7"/>
        <v>-3.9708572971185685</v>
      </c>
      <c r="X35" s="109">
        <f t="shared" si="8"/>
        <v>1.6825028359649696</v>
      </c>
    </row>
    <row r="36" spans="1:24">
      <c r="A36" s="68" t="s">
        <v>77</v>
      </c>
      <c r="B36" s="76">
        <v>9.5000000000000005E-5</v>
      </c>
      <c r="C36" s="76">
        <v>5.5999999999999999E-3</v>
      </c>
      <c r="D36" s="77" t="s">
        <v>5</v>
      </c>
      <c r="E36" s="77" t="s">
        <v>5</v>
      </c>
      <c r="F36" s="76">
        <v>16</v>
      </c>
      <c r="G36" s="76">
        <v>2.2000000000000002</v>
      </c>
      <c r="H36" s="76">
        <v>1.2000000000000001E-11</v>
      </c>
      <c r="I36" s="76">
        <v>3.9999999999999998E-6</v>
      </c>
      <c r="J36" s="76">
        <v>4.9999999999999998E-8</v>
      </c>
      <c r="K36" s="76">
        <v>1.4999999999999999E-2</v>
      </c>
      <c r="L36" s="76">
        <v>4.9999999999999998E-8</v>
      </c>
      <c r="M36" s="78">
        <v>1.4999999999999999E-2</v>
      </c>
      <c r="N36" s="116">
        <f t="shared" si="9"/>
        <v>2.2000000000000002</v>
      </c>
      <c r="O36" s="116">
        <f t="shared" si="10"/>
        <v>1.5000049999999999E-2</v>
      </c>
      <c r="P36" s="116">
        <f t="shared" si="11"/>
        <v>2.21500005</v>
      </c>
      <c r="R36" s="88">
        <v>2.1622499999999998</v>
      </c>
      <c r="S36" s="88">
        <v>1.4935057323785018E-2</v>
      </c>
      <c r="T36" s="88">
        <v>2.177185057323785</v>
      </c>
      <c r="V36" s="109">
        <f t="shared" si="12"/>
        <v>1.7159090909091086</v>
      </c>
      <c r="W36" s="109">
        <f t="shared" si="7"/>
        <v>0.43328306382299664</v>
      </c>
      <c r="X36" s="109">
        <f t="shared" si="8"/>
        <v>1.7072231071152806</v>
      </c>
    </row>
    <row r="37" spans="1:24">
      <c r="A37" s="68" t="s">
        <v>70</v>
      </c>
      <c r="B37" s="76">
        <v>9.5000000000000005E-5</v>
      </c>
      <c r="C37" s="76">
        <v>5.5999999999999999E-3</v>
      </c>
      <c r="D37" s="77" t="s">
        <v>5</v>
      </c>
      <c r="E37" s="77" t="s">
        <v>5</v>
      </c>
      <c r="F37" s="76">
        <v>16</v>
      </c>
      <c r="G37" s="76">
        <v>2.2000000000000002</v>
      </c>
      <c r="H37" s="76">
        <v>1.2000000000000001E-11</v>
      </c>
      <c r="I37" s="76">
        <v>3.9999999999999998E-6</v>
      </c>
      <c r="J37" s="76">
        <v>4.9999999999999998E-8</v>
      </c>
      <c r="K37" s="76">
        <v>1.4999999999999999E-2</v>
      </c>
      <c r="L37" s="76">
        <v>4.9999999999999998E-8</v>
      </c>
      <c r="M37" s="78">
        <v>1.4999999999999999E-2</v>
      </c>
      <c r="N37" s="116">
        <f t="shared" si="9"/>
        <v>2.2000000000000002</v>
      </c>
      <c r="O37" s="116">
        <f t="shared" si="10"/>
        <v>1.5000049999999999E-2</v>
      </c>
      <c r="P37" s="116">
        <f t="shared" si="11"/>
        <v>2.21500005</v>
      </c>
      <c r="R37" s="88">
        <v>2.1622499999999998</v>
      </c>
      <c r="S37" s="88">
        <v>1.4935057323785018E-2</v>
      </c>
      <c r="T37" s="88">
        <v>2.177185057323785</v>
      </c>
      <c r="V37" s="109">
        <f t="shared" si="12"/>
        <v>1.7159090909091086</v>
      </c>
      <c r="W37" s="109">
        <f t="shared" si="7"/>
        <v>0.43328306382299664</v>
      </c>
      <c r="X37" s="109">
        <f t="shared" si="8"/>
        <v>1.7072231071152806</v>
      </c>
    </row>
    <row r="38" spans="1:24">
      <c r="A38" s="68" t="s">
        <v>98</v>
      </c>
      <c r="B38" s="76">
        <v>9.5000000000000005E-5</v>
      </c>
      <c r="C38" s="76">
        <v>5.5999999999999999E-3</v>
      </c>
      <c r="D38" s="77" t="s">
        <v>5</v>
      </c>
      <c r="E38" s="77" t="s">
        <v>5</v>
      </c>
      <c r="F38" s="76">
        <v>16</v>
      </c>
      <c r="G38" s="76">
        <v>2.2000000000000002</v>
      </c>
      <c r="H38" s="76">
        <v>1.2000000000000001E-11</v>
      </c>
      <c r="I38" s="76">
        <v>3.9999999999999998E-6</v>
      </c>
      <c r="J38" s="76">
        <v>4.9999999999999998E-8</v>
      </c>
      <c r="K38" s="76">
        <v>1.4999999999999999E-2</v>
      </c>
      <c r="L38" s="76">
        <v>4.9999999999999998E-8</v>
      </c>
      <c r="M38" s="78">
        <v>1.4999999999999999E-2</v>
      </c>
      <c r="N38" s="116">
        <f t="shared" si="9"/>
        <v>2.2000000000000002</v>
      </c>
      <c r="O38" s="116">
        <f t="shared" si="10"/>
        <v>1.5000049999999999E-2</v>
      </c>
      <c r="P38" s="116">
        <f t="shared" si="11"/>
        <v>2.21500005</v>
      </c>
      <c r="R38" s="88">
        <v>2.1622499999999998</v>
      </c>
      <c r="S38" s="88">
        <v>1.4935057323785018E-2</v>
      </c>
      <c r="T38" s="88">
        <v>2.177185057323785</v>
      </c>
      <c r="V38" s="109">
        <f t="shared" si="12"/>
        <v>1.7159090909091086</v>
      </c>
      <c r="W38" s="109">
        <f t="shared" si="7"/>
        <v>0.43328306382299664</v>
      </c>
      <c r="X38" s="109">
        <f t="shared" si="8"/>
        <v>1.7072231071152806</v>
      </c>
    </row>
    <row r="39" spans="1:24">
      <c r="A39" s="68" t="s">
        <v>66</v>
      </c>
      <c r="B39" s="76">
        <v>9.5000000000000005E-5</v>
      </c>
      <c r="C39" s="76">
        <v>3.5000000000000001E-3</v>
      </c>
      <c r="D39" s="77" t="s">
        <v>5</v>
      </c>
      <c r="E39" s="77" t="s">
        <v>5</v>
      </c>
      <c r="F39" s="76">
        <v>8</v>
      </c>
      <c r="G39" s="76">
        <v>2.2000000000000002</v>
      </c>
      <c r="H39" s="76">
        <v>2.2000000000000002E-11</v>
      </c>
      <c r="I39" s="76">
        <v>4.3000000000000003E-6</v>
      </c>
      <c r="J39" s="76">
        <v>9.2000000000000003E-8</v>
      </c>
      <c r="K39" s="76">
        <v>1.6E-2</v>
      </c>
      <c r="L39" s="76">
        <v>9.2000000000000003E-8</v>
      </c>
      <c r="M39" s="78">
        <v>1.6E-2</v>
      </c>
      <c r="N39" s="116">
        <f t="shared" si="9"/>
        <v>2.2000000000000002</v>
      </c>
      <c r="O39" s="116">
        <f t="shared" si="10"/>
        <v>1.6000092E-2</v>
      </c>
      <c r="P39" s="116">
        <f t="shared" si="11"/>
        <v>2.2160000920000003</v>
      </c>
      <c r="R39" s="88">
        <v>2.1622499999999998</v>
      </c>
      <c r="S39" s="88">
        <v>1.5978740475156385E-2</v>
      </c>
      <c r="T39" s="88">
        <v>2.1782287404751561</v>
      </c>
      <c r="V39" s="109">
        <f t="shared" si="12"/>
        <v>1.7159090909091086</v>
      </c>
      <c r="W39" s="109">
        <f t="shared" si="7"/>
        <v>0.13344626295658674</v>
      </c>
      <c r="X39" s="109">
        <f t="shared" si="8"/>
        <v>1.7044833012960054</v>
      </c>
    </row>
    <row r="40" spans="1:24">
      <c r="A40" s="68" t="s">
        <v>40</v>
      </c>
      <c r="B40" s="76">
        <v>9.5000000000000005E-5</v>
      </c>
      <c r="C40" s="76">
        <v>1.0999999999999999E-2</v>
      </c>
      <c r="D40" s="77" t="s">
        <v>5</v>
      </c>
      <c r="E40" s="77" t="s">
        <v>5</v>
      </c>
      <c r="F40" s="76">
        <v>100</v>
      </c>
      <c r="G40" s="76">
        <v>2.2000000000000002</v>
      </c>
      <c r="H40" s="76">
        <v>1.2999999999999999E-12</v>
      </c>
      <c r="I40" s="76">
        <v>3.3000000000000002E-6</v>
      </c>
      <c r="J40" s="76">
        <v>5.5999999999999997E-9</v>
      </c>
      <c r="K40" s="76">
        <v>1.2E-2</v>
      </c>
      <c r="L40" s="76">
        <v>5.5999999999999997E-9</v>
      </c>
      <c r="M40" s="78">
        <v>1.2E-2</v>
      </c>
      <c r="N40" s="116">
        <f t="shared" si="9"/>
        <v>2.2000000000000002</v>
      </c>
      <c r="O40" s="116">
        <f t="shared" si="10"/>
        <v>1.20000056E-2</v>
      </c>
      <c r="P40" s="116">
        <f t="shared" si="11"/>
        <v>2.2120000056000002</v>
      </c>
      <c r="R40" s="88">
        <v>2.1622499999999998</v>
      </c>
      <c r="S40" s="88">
        <v>1.2343931053726755E-2</v>
      </c>
      <c r="T40" s="88">
        <v>2.1745939310537263</v>
      </c>
      <c r="V40" s="109">
        <f t="shared" si="12"/>
        <v>1.7159090909091086</v>
      </c>
      <c r="W40" s="109">
        <f t="shared" si="7"/>
        <v>-2.8660441102357002</v>
      </c>
      <c r="X40" s="109">
        <f t="shared" si="8"/>
        <v>1.6910521903966973</v>
      </c>
    </row>
    <row r="41" spans="1:24">
      <c r="A41" s="68" t="s">
        <v>28</v>
      </c>
      <c r="B41" s="76">
        <v>9.5000000000000005E-5</v>
      </c>
      <c r="C41" s="76">
        <v>9.4000000000000004E-3</v>
      </c>
      <c r="D41" s="76">
        <v>520</v>
      </c>
      <c r="E41" s="76">
        <v>56</v>
      </c>
      <c r="F41" s="76">
        <v>48</v>
      </c>
      <c r="G41" s="76">
        <v>0.53</v>
      </c>
      <c r="H41" s="76">
        <v>0</v>
      </c>
      <c r="I41" s="76">
        <v>7.8000000000000005E-7</v>
      </c>
      <c r="J41" s="76">
        <v>2.4999999999999999E-8</v>
      </c>
      <c r="K41" s="76">
        <v>2.5999999999999999E-2</v>
      </c>
      <c r="L41" s="76">
        <v>2.4999999999999999E-8</v>
      </c>
      <c r="M41" s="78">
        <v>2.5999999999999999E-2</v>
      </c>
      <c r="N41" s="116">
        <f t="shared" si="9"/>
        <v>0.53</v>
      </c>
      <c r="O41" s="116">
        <f t="shared" si="10"/>
        <v>2.6000025E-2</v>
      </c>
      <c r="P41" s="116">
        <f t="shared" si="11"/>
        <v>0.55600002500000001</v>
      </c>
      <c r="R41" s="88">
        <v>0.5300999999999999</v>
      </c>
      <c r="S41" s="88">
        <v>2.6061376042953208E-2</v>
      </c>
      <c r="T41" s="88">
        <v>0.55616137604295313</v>
      </c>
      <c r="V41" s="109">
        <f t="shared" si="12"/>
        <v>-1.8867924528278859E-2</v>
      </c>
      <c r="W41" s="109">
        <f t="shared" si="7"/>
        <v>-0.23596532293029765</v>
      </c>
      <c r="X41" s="109">
        <f t="shared" si="8"/>
        <v>-2.9019970449303004E-2</v>
      </c>
    </row>
    <row r="42" spans="1:24">
      <c r="A42" s="68" t="s">
        <v>18</v>
      </c>
      <c r="B42" s="76">
        <v>9.5000000000000005E-5</v>
      </c>
      <c r="C42" s="76">
        <v>6.4999999999999997E-3</v>
      </c>
      <c r="D42" s="76">
        <v>370</v>
      </c>
      <c r="E42" s="76">
        <v>40</v>
      </c>
      <c r="F42" s="76">
        <v>120</v>
      </c>
      <c r="G42" s="76">
        <v>1.2</v>
      </c>
      <c r="H42" s="76">
        <v>6.0000000000000003E-12</v>
      </c>
      <c r="I42" s="76">
        <v>2.3999999999999999E-6</v>
      </c>
      <c r="J42" s="76">
        <v>2.7E-8</v>
      </c>
      <c r="K42" s="76">
        <v>0.01</v>
      </c>
      <c r="L42" s="76">
        <v>2.7E-8</v>
      </c>
      <c r="M42" s="78">
        <v>0.01</v>
      </c>
      <c r="N42" s="116">
        <f t="shared" si="9"/>
        <v>1.2</v>
      </c>
      <c r="O42" s="116">
        <f t="shared" si="10"/>
        <v>1.0000027E-2</v>
      </c>
      <c r="P42" s="116">
        <f t="shared" si="11"/>
        <v>1.210000027</v>
      </c>
      <c r="R42" s="88">
        <v>1.2136499999999999</v>
      </c>
      <c r="S42" s="88">
        <v>1.0137630981334174E-2</v>
      </c>
      <c r="T42" s="88">
        <v>1.223787630981334</v>
      </c>
      <c r="V42" s="109">
        <f t="shared" si="12"/>
        <v>-1.1374999999999951</v>
      </c>
      <c r="W42" s="109">
        <f t="shared" si="7"/>
        <v>-1.3760360980442721</v>
      </c>
      <c r="X42" s="109">
        <f t="shared" si="8"/>
        <v>-1.1394713779898165</v>
      </c>
    </row>
    <row r="43" spans="1:24">
      <c r="A43" s="68" t="s">
        <v>22</v>
      </c>
      <c r="B43" s="76">
        <v>9.5000000000000005E-5</v>
      </c>
      <c r="C43" s="76">
        <v>1.0999999999999999E-2</v>
      </c>
      <c r="D43" s="76">
        <v>550</v>
      </c>
      <c r="E43" s="76">
        <v>60</v>
      </c>
      <c r="F43" s="76">
        <v>40</v>
      </c>
      <c r="G43" s="76">
        <v>0.45</v>
      </c>
      <c r="H43" s="76">
        <v>7.4E-14</v>
      </c>
      <c r="I43" s="76">
        <v>8.1999999999999998E-7</v>
      </c>
      <c r="J43" s="76">
        <v>1.2E-8</v>
      </c>
      <c r="K43" s="76">
        <v>2.4E-2</v>
      </c>
      <c r="L43" s="76">
        <v>1.2E-8</v>
      </c>
      <c r="M43" s="78">
        <v>2.4E-2</v>
      </c>
      <c r="N43" s="116">
        <f t="shared" si="9"/>
        <v>0.45</v>
      </c>
      <c r="O43" s="116">
        <f t="shared" si="10"/>
        <v>2.4000012000000001E-2</v>
      </c>
      <c r="P43" s="116">
        <f t="shared" si="11"/>
        <v>0.47400001200000003</v>
      </c>
      <c r="R43" s="88">
        <v>0.44918999999999998</v>
      </c>
      <c r="S43" s="88">
        <v>2.3582901998438596E-2</v>
      </c>
      <c r="T43" s="88">
        <v>0.47277290199843858</v>
      </c>
      <c r="V43" s="109">
        <f t="shared" si="12"/>
        <v>0.18000000000000732</v>
      </c>
      <c r="W43" s="109">
        <f t="shared" si="7"/>
        <v>1.7379574708604544</v>
      </c>
      <c r="X43" s="109">
        <f t="shared" si="8"/>
        <v>0.25888396002012104</v>
      </c>
    </row>
    <row r="44" spans="1:24">
      <c r="A44" s="68" t="s">
        <v>74</v>
      </c>
      <c r="B44" s="76">
        <v>9.5000000000000005E-5</v>
      </c>
      <c r="C44" s="76">
        <v>8.0999999999999996E-3</v>
      </c>
      <c r="D44" s="76">
        <v>440</v>
      </c>
      <c r="E44" s="76">
        <v>47</v>
      </c>
      <c r="F44" s="76">
        <v>74</v>
      </c>
      <c r="G44" s="76">
        <v>0.79</v>
      </c>
      <c r="H44" s="76">
        <v>3.8E-12</v>
      </c>
      <c r="I44" s="76">
        <v>1.5999999999999999E-6</v>
      </c>
      <c r="J44" s="76">
        <v>3.2000000000000002E-8</v>
      </c>
      <c r="K44" s="76">
        <v>1.4E-2</v>
      </c>
      <c r="L44" s="76">
        <v>3.2000000000000002E-8</v>
      </c>
      <c r="M44" s="78">
        <v>1.4E-2</v>
      </c>
      <c r="N44" s="116">
        <f t="shared" si="9"/>
        <v>0.79</v>
      </c>
      <c r="O44" s="116">
        <f t="shared" si="10"/>
        <v>1.4000032000000001E-2</v>
      </c>
      <c r="P44" s="116">
        <f t="shared" si="11"/>
        <v>0.80400003200000003</v>
      </c>
      <c r="R44" s="88">
        <v>0.79235999999999995</v>
      </c>
      <c r="S44" s="88">
        <v>1.3709824882481141E-2</v>
      </c>
      <c r="T44" s="88">
        <v>0.80606982488248113</v>
      </c>
      <c r="V44" s="109">
        <f t="shared" si="12"/>
        <v>-0.29873417721517942</v>
      </c>
      <c r="W44" s="109">
        <f t="shared" si="7"/>
        <v>2.0729032442130122</v>
      </c>
      <c r="X44" s="109">
        <f t="shared" si="8"/>
        <v>-0.2574369154354838</v>
      </c>
    </row>
    <row r="45" spans="1:24">
      <c r="A45" s="68" t="s">
        <v>38</v>
      </c>
      <c r="B45" s="76">
        <v>9.5000000000000005E-5</v>
      </c>
      <c r="C45" s="76">
        <v>9.4999999999999998E-3</v>
      </c>
      <c r="D45" s="76">
        <v>590</v>
      </c>
      <c r="E45" s="76">
        <v>63</v>
      </c>
      <c r="F45" s="76">
        <v>34</v>
      </c>
      <c r="G45" s="76">
        <v>0.39</v>
      </c>
      <c r="H45" s="76">
        <v>2.9000000000000002E-12</v>
      </c>
      <c r="I45" s="76">
        <v>3.1E-6</v>
      </c>
      <c r="J45" s="76">
        <v>0</v>
      </c>
      <c r="K45" s="76">
        <v>0</v>
      </c>
      <c r="L45" s="76">
        <v>2.9000000000000002E-12</v>
      </c>
      <c r="M45" s="78">
        <v>3.1E-6</v>
      </c>
      <c r="N45" s="116">
        <f t="shared" si="9"/>
        <v>0.39</v>
      </c>
      <c r="O45" s="116">
        <f t="shared" si="10"/>
        <v>3.1000028999999999E-6</v>
      </c>
      <c r="P45" s="116">
        <f t="shared" si="11"/>
        <v>0.39000310000290001</v>
      </c>
      <c r="R45" s="88">
        <v>0.3906</v>
      </c>
      <c r="S45" s="88">
        <v>3.1138550506590392E-6</v>
      </c>
      <c r="T45" s="88">
        <v>0.39060311385505064</v>
      </c>
      <c r="V45" s="109">
        <f t="shared" si="12"/>
        <v>-0.15384615384615113</v>
      </c>
      <c r="W45" s="109">
        <f t="shared" si="7"/>
        <v>-0.44684315163186883</v>
      </c>
      <c r="X45" s="109">
        <f t="shared" si="8"/>
        <v>-0.15384848278031035</v>
      </c>
    </row>
    <row r="46" spans="1:24">
      <c r="A46" s="68" t="s">
        <v>99</v>
      </c>
      <c r="B46" s="76">
        <v>9.5000000000000005E-5</v>
      </c>
      <c r="C46" s="76">
        <v>1.6E-2</v>
      </c>
      <c r="D46" s="76">
        <v>1100</v>
      </c>
      <c r="E46" s="76">
        <v>120</v>
      </c>
      <c r="F46" s="76">
        <v>6.4</v>
      </c>
      <c r="G46" s="76">
        <v>8.4000000000000005E-2</v>
      </c>
      <c r="H46" s="76">
        <v>8.8000000000000004E-14</v>
      </c>
      <c r="I46" s="76">
        <v>1.7999999999999999E-6</v>
      </c>
      <c r="J46" s="76">
        <v>2.4E-10</v>
      </c>
      <c r="K46" s="76">
        <v>5.0000000000000001E-3</v>
      </c>
      <c r="L46" s="76">
        <v>2.4E-10</v>
      </c>
      <c r="M46" s="78">
        <v>5.0000000000000001E-3</v>
      </c>
      <c r="N46" s="117">
        <f t="shared" si="9"/>
        <v>8.4000000000000005E-2</v>
      </c>
      <c r="O46" s="117">
        <f t="shared" si="10"/>
        <v>5.00000024E-3</v>
      </c>
      <c r="P46" s="117">
        <f t="shared" si="11"/>
        <v>8.9000000240000002E-2</v>
      </c>
      <c r="R46" s="88">
        <v>8.3420999999999995E-2</v>
      </c>
      <c r="S46" s="88">
        <v>4.9825152577999427E-3</v>
      </c>
      <c r="T46" s="88">
        <v>8.8403515257799936E-2</v>
      </c>
      <c r="V46" s="109">
        <f t="shared" si="12"/>
        <v>0.68928571428572627</v>
      </c>
      <c r="W46" s="109">
        <f t="shared" si="7"/>
        <v>0.34969962721556391</v>
      </c>
      <c r="X46" s="109">
        <f t="shared" si="8"/>
        <v>0.67020784336131101</v>
      </c>
    </row>
    <row r="47" spans="1:24">
      <c r="A47" s="68" t="s">
        <v>100</v>
      </c>
      <c r="B47" s="76">
        <v>9.5000000000000005E-5</v>
      </c>
      <c r="C47" s="76">
        <v>1.6E-2</v>
      </c>
      <c r="D47" s="76">
        <v>1200</v>
      </c>
      <c r="E47" s="76">
        <v>130</v>
      </c>
      <c r="F47" s="76">
        <v>4.8</v>
      </c>
      <c r="G47" s="76">
        <v>6.3E-2</v>
      </c>
      <c r="H47" s="76">
        <v>1.3E-13</v>
      </c>
      <c r="I47" s="76">
        <v>1.5999999999999999E-6</v>
      </c>
      <c r="J47" s="76">
        <v>4.7000000000000003E-10</v>
      </c>
      <c r="K47" s="76">
        <v>5.7000000000000002E-3</v>
      </c>
      <c r="L47" s="76">
        <v>4.7000000000000003E-10</v>
      </c>
      <c r="M47" s="78">
        <v>5.7000000000000002E-3</v>
      </c>
      <c r="N47" s="117">
        <f t="shared" si="9"/>
        <v>6.3E-2</v>
      </c>
      <c r="O47" s="117">
        <f t="shared" si="10"/>
        <v>5.7000004700000001E-3</v>
      </c>
      <c r="P47" s="117">
        <f t="shared" si="11"/>
        <v>6.8700000469999994E-2</v>
      </c>
      <c r="R47" s="88">
        <v>6.3053999999999999E-2</v>
      </c>
      <c r="S47" s="88">
        <v>5.7465192995759086E-3</v>
      </c>
      <c r="T47" s="88">
        <v>6.880051929957591E-2</v>
      </c>
      <c r="V47" s="109">
        <f t="shared" si="12"/>
        <v>-8.5714285714283328E-2</v>
      </c>
      <c r="W47" s="109">
        <f t="shared" si="7"/>
        <v>-0.81611974982711832</v>
      </c>
      <c r="X47" s="109">
        <f t="shared" si="8"/>
        <v>-0.14631561701343865</v>
      </c>
    </row>
    <row r="48" spans="1:24">
      <c r="A48" s="68" t="s">
        <v>34</v>
      </c>
      <c r="B48" s="76">
        <v>9.5000000000000005E-5</v>
      </c>
      <c r="C48" s="76">
        <v>1.2E-2</v>
      </c>
      <c r="D48" s="76">
        <v>710</v>
      </c>
      <c r="E48" s="76">
        <v>77</v>
      </c>
      <c r="F48" s="76">
        <v>20</v>
      </c>
      <c r="G48" s="76">
        <v>0.24</v>
      </c>
      <c r="H48" s="76">
        <v>8.0000000000000002E-13</v>
      </c>
      <c r="I48" s="76">
        <v>2.3E-6</v>
      </c>
      <c r="J48" s="76">
        <v>1.6999999999999999E-9</v>
      </c>
      <c r="K48" s="76">
        <v>4.7000000000000002E-3</v>
      </c>
      <c r="L48" s="76">
        <v>1.6999999999999999E-9</v>
      </c>
      <c r="M48" s="78">
        <v>4.7000000000000002E-3</v>
      </c>
      <c r="N48" s="116">
        <f t="shared" si="9"/>
        <v>0.24</v>
      </c>
      <c r="O48" s="116">
        <f t="shared" si="10"/>
        <v>4.7000017000000003E-3</v>
      </c>
      <c r="P48" s="116">
        <f t="shared" si="11"/>
        <v>0.2447000017</v>
      </c>
      <c r="R48" s="88">
        <v>0.24245099999999997</v>
      </c>
      <c r="S48" s="88">
        <v>4.7337584373808505E-3</v>
      </c>
      <c r="T48" s="88">
        <v>0.24718475843738083</v>
      </c>
      <c r="V48" s="109">
        <f t="shared" si="12"/>
        <v>-1.0212499999999922</v>
      </c>
      <c r="W48" s="109">
        <f t="shared" si="7"/>
        <v>-0.71822819512703984</v>
      </c>
      <c r="X48" s="109">
        <f t="shared" si="8"/>
        <v>-1.0154297998032371</v>
      </c>
    </row>
    <row r="49" spans="1:24">
      <c r="A49" s="68" t="s">
        <v>24</v>
      </c>
      <c r="B49" s="76">
        <v>9.5000000000000005E-5</v>
      </c>
      <c r="C49" s="76">
        <v>1.4999999999999999E-2</v>
      </c>
      <c r="D49" s="76">
        <v>1100</v>
      </c>
      <c r="E49" s="76">
        <v>120</v>
      </c>
      <c r="F49" s="76">
        <v>6.8</v>
      </c>
      <c r="G49" s="76">
        <v>8.6999999999999994E-2</v>
      </c>
      <c r="H49" s="76">
        <v>3.2000000000000002E-14</v>
      </c>
      <c r="I49" s="76">
        <v>9.2999999999999999E-7</v>
      </c>
      <c r="J49" s="76">
        <v>8.0999999999999999E-10</v>
      </c>
      <c r="K49" s="76">
        <v>1.6E-2</v>
      </c>
      <c r="L49" s="76">
        <v>8.0999999999999999E-10</v>
      </c>
      <c r="M49" s="78">
        <v>1.6E-2</v>
      </c>
      <c r="N49" s="116">
        <f t="shared" si="9"/>
        <v>8.6999999999999994E-2</v>
      </c>
      <c r="O49" s="116">
        <f t="shared" si="10"/>
        <v>1.6000000810000001E-2</v>
      </c>
      <c r="P49" s="116">
        <f t="shared" si="11"/>
        <v>0.10300000080999999</v>
      </c>
      <c r="R49" s="88">
        <v>8.7326999999999988E-2</v>
      </c>
      <c r="S49" s="88">
        <v>1.5542213853946694E-2</v>
      </c>
      <c r="T49" s="88">
        <v>0.10286921385394668</v>
      </c>
      <c r="V49" s="109">
        <f t="shared" si="12"/>
        <v>-0.37586206896551033</v>
      </c>
      <c r="W49" s="109">
        <f t="shared" si="7"/>
        <v>2.8611683304865259</v>
      </c>
      <c r="X49" s="109">
        <f t="shared" si="8"/>
        <v>0.12697762623766498</v>
      </c>
    </row>
    <row r="50" spans="1:24">
      <c r="A50" s="68" t="s">
        <v>21</v>
      </c>
      <c r="B50" s="76">
        <v>9.5000000000000005E-5</v>
      </c>
      <c r="C50" s="76">
        <v>1.2E-2</v>
      </c>
      <c r="D50" s="76">
        <v>680</v>
      </c>
      <c r="E50" s="76">
        <v>73</v>
      </c>
      <c r="F50" s="76">
        <v>23</v>
      </c>
      <c r="G50" s="76">
        <v>0.27</v>
      </c>
      <c r="H50" s="76">
        <v>4.5E-13</v>
      </c>
      <c r="I50" s="76">
        <v>1.3999999999999999E-6</v>
      </c>
      <c r="J50" s="76">
        <v>3.8000000000000001E-9</v>
      </c>
      <c r="K50" s="76">
        <v>1.2E-2</v>
      </c>
      <c r="L50" s="76">
        <v>3.8000000000000001E-9</v>
      </c>
      <c r="M50" s="78">
        <v>1.2E-2</v>
      </c>
      <c r="N50" s="116">
        <f t="shared" si="9"/>
        <v>0.27</v>
      </c>
      <c r="O50" s="116">
        <f t="shared" si="10"/>
        <v>1.2000003800000001E-2</v>
      </c>
      <c r="P50" s="116">
        <f t="shared" si="11"/>
        <v>0.28200000380000001</v>
      </c>
      <c r="R50" s="88">
        <v>0.27118799999999998</v>
      </c>
      <c r="S50" s="88">
        <v>1.1743606540425097E-2</v>
      </c>
      <c r="T50" s="88">
        <v>0.2829316065404251</v>
      </c>
      <c r="V50" s="109">
        <f t="shared" si="12"/>
        <v>-0.43999999999998768</v>
      </c>
      <c r="W50" s="109">
        <f t="shared" si="7"/>
        <v>2.136643153187197</v>
      </c>
      <c r="X50" s="109">
        <f t="shared" si="8"/>
        <v>-0.33035557725942338</v>
      </c>
    </row>
    <row r="51" spans="1:24" ht="13.5" thickBot="1">
      <c r="A51" s="72" t="s">
        <v>26</v>
      </c>
      <c r="B51" s="79">
        <v>9.5000000000000005E-5</v>
      </c>
      <c r="C51" s="79">
        <v>1.4E-2</v>
      </c>
      <c r="D51" s="79">
        <v>1100</v>
      </c>
      <c r="E51" s="79">
        <v>120</v>
      </c>
      <c r="F51" s="79">
        <v>6.1</v>
      </c>
      <c r="G51" s="79">
        <v>0.08</v>
      </c>
      <c r="H51" s="79">
        <v>2.2E-13</v>
      </c>
      <c r="I51" s="79">
        <v>1.9E-6</v>
      </c>
      <c r="J51" s="79">
        <v>8.0000000000000003E-10</v>
      </c>
      <c r="K51" s="79">
        <v>6.4000000000000003E-3</v>
      </c>
      <c r="L51" s="79">
        <v>8.0000000000000003E-10</v>
      </c>
      <c r="M51" s="80">
        <v>6.4000000000000003E-3</v>
      </c>
      <c r="N51" s="116">
        <f t="shared" si="9"/>
        <v>0.08</v>
      </c>
      <c r="O51" s="116">
        <f t="shared" si="10"/>
        <v>6.4000008000000006E-3</v>
      </c>
      <c r="P51" s="116">
        <f t="shared" si="11"/>
        <v>8.6400000800000001E-2</v>
      </c>
      <c r="R51" s="88">
        <v>8.0073000000000005E-2</v>
      </c>
      <c r="S51" s="88">
        <v>6.3990998573638979E-3</v>
      </c>
      <c r="T51" s="88">
        <v>8.6472099857363899E-2</v>
      </c>
      <c r="V51" s="109">
        <f t="shared" si="12"/>
        <v>-9.1250000000004522E-2</v>
      </c>
      <c r="W51" s="109">
        <f t="shared" si="7"/>
        <v>1.4077226929451538E-2</v>
      </c>
      <c r="X51" s="109">
        <f t="shared" si="8"/>
        <v>-8.3447982287399969E-2</v>
      </c>
    </row>
    <row r="53" spans="1:24">
      <c r="N53" s="88" t="s">
        <v>115</v>
      </c>
    </row>
    <row r="56" spans="1:24" ht="14.25">
      <c r="A56" s="84" t="s">
        <v>114</v>
      </c>
    </row>
    <row r="57" spans="1:24" ht="13.5" thickBot="1"/>
    <row r="58" spans="1:24" ht="14.25" customHeight="1">
      <c r="A58" s="64" t="s">
        <v>4</v>
      </c>
      <c r="B58" s="181" t="s">
        <v>94</v>
      </c>
      <c r="C58" s="181"/>
      <c r="D58" s="181"/>
      <c r="E58" s="181"/>
      <c r="F58" s="66"/>
      <c r="G58" s="66"/>
      <c r="H58" s="181" t="s">
        <v>95</v>
      </c>
      <c r="I58" s="181"/>
      <c r="J58" s="181"/>
      <c r="K58" s="181"/>
      <c r="L58" s="181"/>
      <c r="M58" s="67"/>
      <c r="V58" s="88" t="s">
        <v>111</v>
      </c>
    </row>
    <row r="59" spans="1:24">
      <c r="A59" s="68"/>
      <c r="B59" s="65" t="s">
        <v>96</v>
      </c>
      <c r="C59" s="69" t="s">
        <v>7</v>
      </c>
      <c r="D59" s="69" t="s">
        <v>8</v>
      </c>
      <c r="E59" s="69"/>
      <c r="F59" s="69"/>
      <c r="G59" s="69"/>
      <c r="H59" s="65" t="s">
        <v>13</v>
      </c>
      <c r="I59" s="70"/>
      <c r="J59" s="176" t="s">
        <v>16</v>
      </c>
      <c r="K59" s="176"/>
      <c r="L59" s="65" t="s">
        <v>17</v>
      </c>
      <c r="M59" s="71"/>
    </row>
    <row r="60" spans="1:24" ht="13.5" thickBot="1">
      <c r="A60" s="72"/>
      <c r="B60" s="73"/>
      <c r="C60" s="73"/>
      <c r="D60" s="73" t="s">
        <v>1</v>
      </c>
      <c r="E60" s="73" t="s">
        <v>0</v>
      </c>
      <c r="F60" s="73" t="s">
        <v>15</v>
      </c>
      <c r="G60" s="73" t="s">
        <v>2</v>
      </c>
      <c r="H60" s="73" t="s">
        <v>96</v>
      </c>
      <c r="I60" s="74" t="s">
        <v>7</v>
      </c>
      <c r="J60" s="73" t="s">
        <v>96</v>
      </c>
      <c r="K60" s="74" t="s">
        <v>7</v>
      </c>
      <c r="L60" s="73" t="s">
        <v>96</v>
      </c>
      <c r="M60" s="75" t="s">
        <v>7</v>
      </c>
      <c r="N60" s="88" t="s">
        <v>101</v>
      </c>
      <c r="O60" s="88" t="s">
        <v>102</v>
      </c>
      <c r="P60" s="88" t="s">
        <v>17</v>
      </c>
    </row>
    <row r="61" spans="1:24">
      <c r="A61" s="68" t="s">
        <v>51</v>
      </c>
      <c r="B61" s="76">
        <v>1.6999999999999999E-9</v>
      </c>
      <c r="C61" s="76">
        <v>1.4999999999999999E-7</v>
      </c>
      <c r="D61" s="77" t="s">
        <v>5</v>
      </c>
      <c r="E61" s="77" t="s">
        <v>5</v>
      </c>
      <c r="F61" s="76">
        <v>7.3999999999999999E-4</v>
      </c>
      <c r="G61" s="76">
        <v>4.0000000000000003E-5</v>
      </c>
      <c r="H61" s="76">
        <v>4.7999999999999997E-17</v>
      </c>
      <c r="I61" s="76">
        <v>3E-11</v>
      </c>
      <c r="J61" s="76">
        <v>4.0000000000000001E-13</v>
      </c>
      <c r="K61" s="76">
        <v>2.4999999999999999E-7</v>
      </c>
      <c r="L61" s="76">
        <v>4.0000000000000001E-13</v>
      </c>
      <c r="M61" s="78">
        <v>2.4999999999999999E-7</v>
      </c>
      <c r="N61" s="116">
        <f>G61</f>
        <v>4.0000000000000003E-5</v>
      </c>
      <c r="O61" s="116">
        <f>SUM(L61:M61)</f>
        <v>2.5000040000000001E-7</v>
      </c>
      <c r="P61" s="116">
        <f>SUM(N61:O61)</f>
        <v>4.0250000400000002E-5</v>
      </c>
      <c r="R61" s="116">
        <v>3.9602499999999999E-5</v>
      </c>
      <c r="S61" s="116">
        <v>2.4755525047751679E-7</v>
      </c>
      <c r="T61" s="116">
        <v>3.9850055250477519E-5</v>
      </c>
      <c r="V61" s="109">
        <f>100*(N61-R61)/N61</f>
        <v>0.99375000000001057</v>
      </c>
      <c r="W61" s="109">
        <f t="shared" ref="W61:W78" si="13">100*(O61-S61)/O61</f>
        <v>0.97805824410009945</v>
      </c>
      <c r="X61" s="109">
        <f t="shared" ref="X61:X78" si="14">100*(P61-T61)/P61</f>
        <v>0.9936525355226663</v>
      </c>
    </row>
    <row r="62" spans="1:24">
      <c r="A62" s="68" t="s">
        <v>97</v>
      </c>
      <c r="B62" s="76">
        <v>1.6999999999999999E-9</v>
      </c>
      <c r="C62" s="76">
        <v>1.8E-7</v>
      </c>
      <c r="D62" s="77" t="s">
        <v>5</v>
      </c>
      <c r="E62" s="77" t="s">
        <v>5</v>
      </c>
      <c r="F62" s="76">
        <v>1.8E-3</v>
      </c>
      <c r="G62" s="76">
        <v>4.0000000000000003E-5</v>
      </c>
      <c r="H62" s="76">
        <v>3.0999999999999998E-17</v>
      </c>
      <c r="I62" s="76">
        <v>2.8E-11</v>
      </c>
      <c r="J62" s="76">
        <v>2.6E-13</v>
      </c>
      <c r="K62" s="76">
        <v>2.3999999999999998E-7</v>
      </c>
      <c r="L62" s="76">
        <v>2.6E-13</v>
      </c>
      <c r="M62" s="78">
        <v>2.3999999999999998E-7</v>
      </c>
      <c r="N62" s="116">
        <f t="shared" ref="N62:N78" si="15">G62</f>
        <v>4.0000000000000003E-5</v>
      </c>
      <c r="O62" s="116">
        <f t="shared" ref="O62:O78" si="16">SUM(L62:M62)</f>
        <v>2.4000025999999997E-7</v>
      </c>
      <c r="P62" s="116">
        <f t="shared" ref="P62:P78" si="17">SUM(N62:O62)</f>
        <v>4.0240000260000003E-5</v>
      </c>
      <c r="R62" s="116">
        <v>3.9602499999999999E-5</v>
      </c>
      <c r="S62" s="116">
        <v>2.4755525047751679E-7</v>
      </c>
      <c r="T62" s="116">
        <v>3.9850055250477519E-5</v>
      </c>
      <c r="V62" s="109">
        <f t="shared" ref="V62:V78" si="18">100*(N62-R62)/N62</f>
        <v>0.99375000000001057</v>
      </c>
      <c r="W62" s="109">
        <f t="shared" si="13"/>
        <v>-3.1479092887302778</v>
      </c>
      <c r="X62" s="109">
        <f t="shared" si="14"/>
        <v>0.9690482281385655</v>
      </c>
    </row>
    <row r="63" spans="1:24">
      <c r="A63" s="68" t="s">
        <v>77</v>
      </c>
      <c r="B63" s="76">
        <v>1.6999999999999999E-9</v>
      </c>
      <c r="C63" s="76">
        <v>9.9999999999999995E-8</v>
      </c>
      <c r="D63" s="77" t="s">
        <v>5</v>
      </c>
      <c r="E63" s="77" t="s">
        <v>5</v>
      </c>
      <c r="F63" s="76">
        <v>2.9E-4</v>
      </c>
      <c r="G63" s="76">
        <v>4.0000000000000003E-5</v>
      </c>
      <c r="H63" s="76">
        <v>2.2E-16</v>
      </c>
      <c r="I63" s="76">
        <v>7.4000000000000003E-11</v>
      </c>
      <c r="J63" s="76">
        <v>9.1999999999999992E-13</v>
      </c>
      <c r="K63" s="76">
        <v>2.7000000000000001E-7</v>
      </c>
      <c r="L63" s="76">
        <v>9.1999999999999992E-13</v>
      </c>
      <c r="M63" s="78">
        <v>2.7000000000000001E-7</v>
      </c>
      <c r="N63" s="116">
        <f t="shared" si="15"/>
        <v>4.0000000000000003E-5</v>
      </c>
      <c r="O63" s="116">
        <f t="shared" si="16"/>
        <v>2.7000092000000001E-7</v>
      </c>
      <c r="P63" s="116">
        <f t="shared" si="17"/>
        <v>4.0270000920000003E-5</v>
      </c>
      <c r="R63" s="116">
        <v>3.9602499999999999E-5</v>
      </c>
      <c r="S63" s="116">
        <v>2.7354173091233493E-7</v>
      </c>
      <c r="T63" s="116">
        <v>3.9876041730912334E-5</v>
      </c>
      <c r="V63" s="109">
        <f t="shared" si="18"/>
        <v>0.99375000000001057</v>
      </c>
      <c r="W63" s="109">
        <f t="shared" si="13"/>
        <v>-1.3114069805150725</v>
      </c>
      <c r="X63" s="109">
        <f t="shared" si="14"/>
        <v>0.97829446259587705</v>
      </c>
    </row>
    <row r="64" spans="1:24">
      <c r="A64" s="68" t="s">
        <v>70</v>
      </c>
      <c r="B64" s="76">
        <v>1.6999999999999999E-9</v>
      </c>
      <c r="C64" s="76">
        <v>9.9999999999999995E-8</v>
      </c>
      <c r="D64" s="77" t="s">
        <v>5</v>
      </c>
      <c r="E64" s="77" t="s">
        <v>5</v>
      </c>
      <c r="F64" s="76">
        <v>2.9E-4</v>
      </c>
      <c r="G64" s="76">
        <v>4.0000000000000003E-5</v>
      </c>
      <c r="H64" s="76">
        <v>2.2E-16</v>
      </c>
      <c r="I64" s="76">
        <v>7.4000000000000003E-11</v>
      </c>
      <c r="J64" s="76">
        <v>9.1999999999999992E-13</v>
      </c>
      <c r="K64" s="76">
        <v>2.7000000000000001E-7</v>
      </c>
      <c r="L64" s="76">
        <v>9.1999999999999992E-13</v>
      </c>
      <c r="M64" s="78">
        <v>2.7000000000000001E-7</v>
      </c>
      <c r="N64" s="116">
        <f t="shared" si="15"/>
        <v>4.0000000000000003E-5</v>
      </c>
      <c r="O64" s="116">
        <f t="shared" si="16"/>
        <v>2.7000092000000001E-7</v>
      </c>
      <c r="P64" s="116">
        <f t="shared" si="17"/>
        <v>4.0270000920000003E-5</v>
      </c>
      <c r="R64" s="116">
        <v>3.9602499999999999E-5</v>
      </c>
      <c r="S64" s="116">
        <v>2.7354173091233493E-7</v>
      </c>
      <c r="T64" s="116">
        <v>3.9876041730912334E-5</v>
      </c>
      <c r="V64" s="109">
        <f t="shared" si="18"/>
        <v>0.99375000000001057</v>
      </c>
      <c r="W64" s="109">
        <f t="shared" si="13"/>
        <v>-1.3114069805150725</v>
      </c>
      <c r="X64" s="109">
        <f t="shared" si="14"/>
        <v>0.97829446259587705</v>
      </c>
    </row>
    <row r="65" spans="1:24">
      <c r="A65" s="68" t="s">
        <v>98</v>
      </c>
      <c r="B65" s="76">
        <v>1.6999999999999999E-9</v>
      </c>
      <c r="C65" s="76">
        <v>9.9999999999999995E-8</v>
      </c>
      <c r="D65" s="77" t="s">
        <v>5</v>
      </c>
      <c r="E65" s="77" t="s">
        <v>5</v>
      </c>
      <c r="F65" s="76">
        <v>2.9E-4</v>
      </c>
      <c r="G65" s="76">
        <v>4.0000000000000003E-5</v>
      </c>
      <c r="H65" s="76">
        <v>2.2E-16</v>
      </c>
      <c r="I65" s="76">
        <v>7.4000000000000003E-11</v>
      </c>
      <c r="J65" s="76">
        <v>9.1999999999999992E-13</v>
      </c>
      <c r="K65" s="76">
        <v>2.7000000000000001E-7</v>
      </c>
      <c r="L65" s="76">
        <v>9.1999999999999992E-13</v>
      </c>
      <c r="M65" s="78">
        <v>2.7000000000000001E-7</v>
      </c>
      <c r="N65" s="116">
        <f t="shared" si="15"/>
        <v>4.0000000000000003E-5</v>
      </c>
      <c r="O65" s="116">
        <f t="shared" si="16"/>
        <v>2.7000092000000001E-7</v>
      </c>
      <c r="P65" s="116">
        <f t="shared" si="17"/>
        <v>4.0270000920000003E-5</v>
      </c>
      <c r="R65" s="116">
        <v>3.9602499999999999E-5</v>
      </c>
      <c r="S65" s="116">
        <v>2.7354173091233493E-7</v>
      </c>
      <c r="T65" s="116">
        <v>3.9876041730912334E-5</v>
      </c>
      <c r="V65" s="109">
        <f t="shared" si="18"/>
        <v>0.99375000000001057</v>
      </c>
      <c r="W65" s="109">
        <f t="shared" si="13"/>
        <v>-1.3114069805150725</v>
      </c>
      <c r="X65" s="109">
        <f t="shared" si="14"/>
        <v>0.97829446259587705</v>
      </c>
    </row>
    <row r="66" spans="1:24">
      <c r="A66" s="68" t="s">
        <v>66</v>
      </c>
      <c r="B66" s="76">
        <v>1.6999999999999999E-9</v>
      </c>
      <c r="C66" s="76">
        <v>6.5E-8</v>
      </c>
      <c r="D66" s="77" t="s">
        <v>5</v>
      </c>
      <c r="E66" s="77" t="s">
        <v>5</v>
      </c>
      <c r="F66" s="76">
        <v>1.4999999999999999E-4</v>
      </c>
      <c r="G66" s="76">
        <v>4.0000000000000003E-5</v>
      </c>
      <c r="H66" s="76">
        <v>3.9999999999999999E-16</v>
      </c>
      <c r="I66" s="76">
        <v>7.8999999999999999E-11</v>
      </c>
      <c r="J66" s="76">
        <v>1.7E-12</v>
      </c>
      <c r="K66" s="76">
        <v>2.8999999999999998E-7</v>
      </c>
      <c r="L66" s="76">
        <v>1.7E-12</v>
      </c>
      <c r="M66" s="78">
        <v>2.8999999999999998E-7</v>
      </c>
      <c r="N66" s="116">
        <f t="shared" si="15"/>
        <v>4.0000000000000003E-5</v>
      </c>
      <c r="O66" s="116">
        <f t="shared" si="16"/>
        <v>2.900017E-7</v>
      </c>
      <c r="P66" s="116">
        <f t="shared" si="17"/>
        <v>4.0290001700000006E-5</v>
      </c>
      <c r="R66" s="116">
        <v>3.9602499999999999E-5</v>
      </c>
      <c r="S66" s="116">
        <v>2.9265721802168144E-7</v>
      </c>
      <c r="T66" s="116">
        <v>3.9895157218021679E-5</v>
      </c>
      <c r="V66" s="109">
        <f t="shared" si="18"/>
        <v>0.99375000000001057</v>
      </c>
      <c r="W66" s="109">
        <f t="shared" si="13"/>
        <v>-0.91569050170445276</v>
      </c>
      <c r="X66" s="109">
        <f t="shared" si="14"/>
        <v>0.98000611893329137</v>
      </c>
    </row>
    <row r="67" spans="1:24">
      <c r="A67" s="68" t="s">
        <v>40</v>
      </c>
      <c r="B67" s="76">
        <v>1.6999999999999999E-9</v>
      </c>
      <c r="C67" s="76">
        <v>1.9999999999999999E-7</v>
      </c>
      <c r="D67" s="77" t="s">
        <v>5</v>
      </c>
      <c r="E67" s="77" t="s">
        <v>5</v>
      </c>
      <c r="F67" s="76">
        <v>1.8E-3</v>
      </c>
      <c r="G67" s="76">
        <v>4.0000000000000003E-5</v>
      </c>
      <c r="H67" s="76">
        <v>2.4999999999999999E-17</v>
      </c>
      <c r="I67" s="76">
        <v>6.0999999999999996E-11</v>
      </c>
      <c r="J67" s="76">
        <v>1E-13</v>
      </c>
      <c r="K67" s="76">
        <v>2.2999999999999999E-7</v>
      </c>
      <c r="L67" s="76">
        <v>1E-13</v>
      </c>
      <c r="M67" s="78">
        <v>2.2999999999999999E-7</v>
      </c>
      <c r="N67" s="116">
        <f t="shared" si="15"/>
        <v>4.0000000000000003E-5</v>
      </c>
      <c r="O67" s="116">
        <f t="shared" si="16"/>
        <v>2.3000009999999999E-7</v>
      </c>
      <c r="P67" s="116">
        <f t="shared" si="17"/>
        <v>4.0230000100000004E-5</v>
      </c>
      <c r="R67" s="116">
        <v>3.9602499999999999E-5</v>
      </c>
      <c r="S67" s="116">
        <v>2.2608418524926063E-7</v>
      </c>
      <c r="T67" s="116">
        <v>3.982858418524926E-5</v>
      </c>
      <c r="V67" s="109">
        <f t="shared" si="18"/>
        <v>0.99375000000001057</v>
      </c>
      <c r="W67" s="109">
        <f t="shared" si="13"/>
        <v>1.7025708905080286</v>
      </c>
      <c r="X67" s="109">
        <f t="shared" si="14"/>
        <v>0.99780242046468393</v>
      </c>
    </row>
    <row r="68" spans="1:24">
      <c r="A68" s="68" t="s">
        <v>28</v>
      </c>
      <c r="B68" s="76">
        <v>1.6999999999999999E-9</v>
      </c>
      <c r="C68" s="76">
        <v>1.6999999999999999E-7</v>
      </c>
      <c r="D68" s="76">
        <v>9.4999999999999998E-3</v>
      </c>
      <c r="E68" s="76">
        <v>1E-3</v>
      </c>
      <c r="F68" s="76">
        <v>8.8000000000000003E-4</v>
      </c>
      <c r="G68" s="76">
        <v>9.7000000000000003E-6</v>
      </c>
      <c r="H68" s="76">
        <v>0</v>
      </c>
      <c r="I68" s="76">
        <v>1.4E-11</v>
      </c>
      <c r="J68" s="76">
        <v>4.5E-13</v>
      </c>
      <c r="K68" s="76">
        <v>4.7999999999999996E-7</v>
      </c>
      <c r="L68" s="76">
        <v>4.5E-13</v>
      </c>
      <c r="M68" s="78">
        <v>4.7999999999999996E-7</v>
      </c>
      <c r="N68" s="116">
        <f t="shared" si="15"/>
        <v>9.7000000000000003E-6</v>
      </c>
      <c r="O68" s="116">
        <f t="shared" si="16"/>
        <v>4.8000045E-7</v>
      </c>
      <c r="P68" s="116">
        <f t="shared" si="17"/>
        <v>1.018000045E-5</v>
      </c>
      <c r="R68" s="116">
        <v>9.708999999999998E-6</v>
      </c>
      <c r="S68" s="116">
        <v>4.7732484437093498E-7</v>
      </c>
      <c r="T68" s="116">
        <v>1.0186324844370933E-5</v>
      </c>
      <c r="V68" s="109">
        <f t="shared" si="18"/>
        <v>-9.2783505154615586E-2</v>
      </c>
      <c r="W68" s="109">
        <f t="shared" si="13"/>
        <v>0.55741731680981121</v>
      </c>
      <c r="X68" s="109">
        <f t="shared" si="14"/>
        <v>-6.2125678697127325E-2</v>
      </c>
    </row>
    <row r="69" spans="1:24">
      <c r="A69" s="68" t="s">
        <v>18</v>
      </c>
      <c r="B69" s="76">
        <v>1.6999999999999999E-9</v>
      </c>
      <c r="C69" s="76">
        <v>1.1999999999999999E-7</v>
      </c>
      <c r="D69" s="76">
        <v>6.7999999999999996E-3</v>
      </c>
      <c r="E69" s="76">
        <v>7.2999999999999996E-4</v>
      </c>
      <c r="F69" s="76">
        <v>2.0999999999999999E-3</v>
      </c>
      <c r="G69" s="76">
        <v>2.1999999999999999E-5</v>
      </c>
      <c r="H69" s="76">
        <v>1.1E-16</v>
      </c>
      <c r="I69" s="76">
        <v>4.5E-11</v>
      </c>
      <c r="J69" s="76">
        <v>4.9000000000000003E-13</v>
      </c>
      <c r="K69" s="76">
        <v>1.9000000000000001E-7</v>
      </c>
      <c r="L69" s="76">
        <v>4.9000000000000003E-13</v>
      </c>
      <c r="M69" s="78">
        <v>1.9000000000000001E-7</v>
      </c>
      <c r="N69" s="116">
        <f t="shared" si="15"/>
        <v>2.1999999999999999E-5</v>
      </c>
      <c r="O69" s="116">
        <f t="shared" si="16"/>
        <v>1.9000049000000001E-7</v>
      </c>
      <c r="P69" s="116">
        <f t="shared" si="17"/>
        <v>2.2190000490000001E-5</v>
      </c>
      <c r="R69" s="116">
        <v>2.2228499999999996E-5</v>
      </c>
      <c r="S69" s="116">
        <v>1.8567489001655065E-7</v>
      </c>
      <c r="T69" s="116">
        <v>2.2414174890016547E-5</v>
      </c>
      <c r="V69" s="109">
        <f t="shared" si="18"/>
        <v>-1.0386363636363465</v>
      </c>
      <c r="W69" s="109">
        <f t="shared" si="13"/>
        <v>2.2766256989386502</v>
      </c>
      <c r="X69" s="109">
        <f t="shared" si="14"/>
        <v>-1.0102496397761305</v>
      </c>
    </row>
    <row r="70" spans="1:24">
      <c r="A70" s="68" t="s">
        <v>22</v>
      </c>
      <c r="B70" s="76">
        <v>1.6999999999999999E-9</v>
      </c>
      <c r="C70" s="76">
        <v>1.9999999999999999E-7</v>
      </c>
      <c r="D70" s="76">
        <v>0.01</v>
      </c>
      <c r="E70" s="76">
        <v>1.1000000000000001E-3</v>
      </c>
      <c r="F70" s="76">
        <v>7.2999999999999996E-4</v>
      </c>
      <c r="G70" s="76">
        <v>8.1999999999999994E-6</v>
      </c>
      <c r="H70" s="76">
        <v>1.3E-18</v>
      </c>
      <c r="I70" s="76">
        <v>1.5E-11</v>
      </c>
      <c r="J70" s="76">
        <v>2.0999999999999999E-13</v>
      </c>
      <c r="K70" s="76">
        <v>4.3000000000000001E-7</v>
      </c>
      <c r="L70" s="76">
        <v>2.0999999999999999E-13</v>
      </c>
      <c r="M70" s="78">
        <v>4.3000000000000001E-7</v>
      </c>
      <c r="N70" s="116">
        <f t="shared" si="15"/>
        <v>8.1999999999999994E-6</v>
      </c>
      <c r="O70" s="116">
        <f t="shared" si="16"/>
        <v>4.3000021000000003E-7</v>
      </c>
      <c r="P70" s="116">
        <f t="shared" si="17"/>
        <v>8.6300002100000001E-6</v>
      </c>
      <c r="R70" s="116">
        <v>8.2270999999999995E-6</v>
      </c>
      <c r="S70" s="116">
        <v>4.3193057065240577E-7</v>
      </c>
      <c r="T70" s="116">
        <v>8.6590305706524053E-6</v>
      </c>
      <c r="V70" s="109">
        <f t="shared" si="18"/>
        <v>-0.33048780487805041</v>
      </c>
      <c r="W70" s="109">
        <f t="shared" si="13"/>
        <v>-0.44892086271440201</v>
      </c>
      <c r="X70" s="109">
        <f t="shared" si="14"/>
        <v>-0.33638887538804801</v>
      </c>
    </row>
    <row r="71" spans="1:24">
      <c r="A71" s="68" t="s">
        <v>74</v>
      </c>
      <c r="B71" s="76">
        <v>1.6999999999999999E-9</v>
      </c>
      <c r="C71" s="76">
        <v>1.4999999999999999E-7</v>
      </c>
      <c r="D71" s="76">
        <v>8.0999999999999996E-3</v>
      </c>
      <c r="E71" s="76">
        <v>8.7000000000000001E-4</v>
      </c>
      <c r="F71" s="76">
        <v>1.4E-3</v>
      </c>
      <c r="G71" s="76">
        <v>1.5E-5</v>
      </c>
      <c r="H71" s="76">
        <v>7.0000000000000003E-17</v>
      </c>
      <c r="I71" s="76">
        <v>3E-11</v>
      </c>
      <c r="J71" s="76">
        <v>5.9000000000000001E-13</v>
      </c>
      <c r="K71" s="76">
        <v>2.4999999999999999E-7</v>
      </c>
      <c r="L71" s="76">
        <v>5.9000000000000001E-13</v>
      </c>
      <c r="M71" s="78">
        <v>2.4999999999999999E-7</v>
      </c>
      <c r="N71" s="116">
        <f t="shared" si="15"/>
        <v>1.5E-5</v>
      </c>
      <c r="O71" s="116">
        <f t="shared" si="16"/>
        <v>2.5000059000000001E-7</v>
      </c>
      <c r="P71" s="116">
        <f t="shared" si="17"/>
        <v>1.5250000590000001E-5</v>
      </c>
      <c r="R71" s="116">
        <v>1.45124E-5</v>
      </c>
      <c r="S71" s="116">
        <v>2.5110109372572985E-7</v>
      </c>
      <c r="T71" s="116">
        <v>1.476350109372573E-5</v>
      </c>
      <c r="V71" s="109">
        <f t="shared" si="18"/>
        <v>3.2506666666666679</v>
      </c>
      <c r="W71" s="109">
        <f t="shared" si="13"/>
        <v>-0.44020045141886932</v>
      </c>
      <c r="X71" s="109">
        <f t="shared" si="14"/>
        <v>3.1901605078840927</v>
      </c>
    </row>
    <row r="72" spans="1:24">
      <c r="A72" s="68" t="s">
        <v>38</v>
      </c>
      <c r="B72" s="76">
        <v>1.6999999999999999E-9</v>
      </c>
      <c r="C72" s="76">
        <v>1.6999999999999999E-7</v>
      </c>
      <c r="D72" s="76">
        <v>1.0999999999999999E-2</v>
      </c>
      <c r="E72" s="76">
        <v>1.1999999999999999E-3</v>
      </c>
      <c r="F72" s="76">
        <v>6.3000000000000003E-4</v>
      </c>
      <c r="G72" s="76">
        <v>7.0999999999999998E-6</v>
      </c>
      <c r="H72" s="76">
        <v>5.4000000000000002E-17</v>
      </c>
      <c r="I72" s="76">
        <v>5.6999999999999997E-11</v>
      </c>
      <c r="J72" s="76">
        <v>0</v>
      </c>
      <c r="K72" s="76">
        <v>0</v>
      </c>
      <c r="L72" s="76">
        <v>5.4000000000000002E-17</v>
      </c>
      <c r="M72" s="78">
        <v>5.6999999999999997E-11</v>
      </c>
      <c r="N72" s="116">
        <f t="shared" si="15"/>
        <v>7.0999999999999998E-6</v>
      </c>
      <c r="O72" s="116">
        <f t="shared" si="16"/>
        <v>5.7000053999999996E-11</v>
      </c>
      <c r="P72" s="116">
        <f t="shared" si="17"/>
        <v>7.1000570000539999E-6</v>
      </c>
      <c r="R72" s="116">
        <v>7.1539999999999996E-6</v>
      </c>
      <c r="S72" s="116">
        <v>5.7031538741461254E-11</v>
      </c>
      <c r="T72" s="116">
        <v>7.1540570315387412E-6</v>
      </c>
      <c r="V72" s="109">
        <f t="shared" si="18"/>
        <v>-0.76056338028168768</v>
      </c>
      <c r="W72" s="109">
        <f t="shared" si="13"/>
        <v>-5.523633619936253E-2</v>
      </c>
      <c r="X72" s="109">
        <f t="shared" si="14"/>
        <v>-0.76055771783706283</v>
      </c>
    </row>
    <row r="73" spans="1:24">
      <c r="A73" s="68" t="s">
        <v>99</v>
      </c>
      <c r="B73" s="76">
        <v>1.6999999999999999E-9</v>
      </c>
      <c r="C73" s="76">
        <v>2.8000000000000002E-7</v>
      </c>
      <c r="D73" s="76">
        <v>0.02</v>
      </c>
      <c r="E73" s="76">
        <v>2.2000000000000001E-3</v>
      </c>
      <c r="F73" s="76">
        <v>1.2E-4</v>
      </c>
      <c r="G73" s="76">
        <v>1.5E-6</v>
      </c>
      <c r="H73" s="76">
        <v>1.6E-18</v>
      </c>
      <c r="I73" s="76">
        <v>3.3000000000000002E-11</v>
      </c>
      <c r="J73" s="76">
        <v>4.4999999999999998E-15</v>
      </c>
      <c r="K73" s="76">
        <v>9.0999999999999994E-8</v>
      </c>
      <c r="L73" s="76">
        <v>4.4999999999999998E-15</v>
      </c>
      <c r="M73" s="78">
        <v>9.0999999999999994E-8</v>
      </c>
      <c r="N73" s="117">
        <f t="shared" si="15"/>
        <v>1.5E-6</v>
      </c>
      <c r="O73" s="117">
        <f t="shared" si="16"/>
        <v>9.1000004499999997E-8</v>
      </c>
      <c r="P73" s="117">
        <f t="shared" si="17"/>
        <v>1.5910000045000001E-6</v>
      </c>
      <c r="R73" s="116">
        <v>1.52789E-6</v>
      </c>
      <c r="S73" s="116">
        <v>9.1256820671533005E-8</v>
      </c>
      <c r="T73" s="116">
        <v>1.6191468206715329E-6</v>
      </c>
      <c r="V73" s="109">
        <f t="shared" si="18"/>
        <v>-1.8593333333333275</v>
      </c>
      <c r="W73" s="109">
        <f t="shared" si="13"/>
        <v>-0.28221555915748031</v>
      </c>
      <c r="X73" s="109">
        <f t="shared" si="14"/>
        <v>-1.7691273470724143</v>
      </c>
    </row>
    <row r="74" spans="1:24">
      <c r="A74" s="68" t="s">
        <v>100</v>
      </c>
      <c r="B74" s="76">
        <v>1.6999999999999999E-9</v>
      </c>
      <c r="C74" s="76">
        <v>2.9999999999999999E-7</v>
      </c>
      <c r="D74" s="76">
        <v>2.3E-2</v>
      </c>
      <c r="E74" s="76">
        <v>2.3999999999999998E-3</v>
      </c>
      <c r="F74" s="76">
        <v>8.7000000000000001E-5</v>
      </c>
      <c r="G74" s="76">
        <v>1.1999999999999999E-6</v>
      </c>
      <c r="H74" s="76">
        <v>2.3999999999999999E-18</v>
      </c>
      <c r="I74" s="76">
        <v>2.9E-11</v>
      </c>
      <c r="J74" s="76">
        <v>8.5000000000000001E-15</v>
      </c>
      <c r="K74" s="76">
        <v>1.1000000000000001E-7</v>
      </c>
      <c r="L74" s="76">
        <v>8.5000000000000001E-15</v>
      </c>
      <c r="M74" s="78">
        <v>1.1000000000000001E-7</v>
      </c>
      <c r="N74" s="117">
        <f t="shared" si="15"/>
        <v>1.1999999999999999E-6</v>
      </c>
      <c r="O74" s="117">
        <f t="shared" si="16"/>
        <v>1.1000000850000001E-7</v>
      </c>
      <c r="P74" s="117">
        <f t="shared" si="17"/>
        <v>1.3100000084999999E-6</v>
      </c>
      <c r="R74" s="116">
        <v>1.1548599999999999E-6</v>
      </c>
      <c r="S74" s="116">
        <v>1.0524986960872004E-7</v>
      </c>
      <c r="T74" s="116">
        <v>1.2601098696087199E-6</v>
      </c>
      <c r="V74" s="109">
        <f t="shared" si="18"/>
        <v>3.7616666666666707</v>
      </c>
      <c r="W74" s="109">
        <f t="shared" si="13"/>
        <v>4.3183077492943767</v>
      </c>
      <c r="X74" s="109">
        <f t="shared" si="14"/>
        <v>3.8084075242416304</v>
      </c>
    </row>
    <row r="75" spans="1:24">
      <c r="A75" s="68" t="s">
        <v>34</v>
      </c>
      <c r="B75" s="76">
        <v>1.6999999999999999E-9</v>
      </c>
      <c r="C75" s="76">
        <v>2.2000000000000001E-7</v>
      </c>
      <c r="D75" s="76">
        <v>1.2999999999999999E-2</v>
      </c>
      <c r="E75" s="76">
        <v>1.4E-3</v>
      </c>
      <c r="F75" s="76">
        <v>3.6999999999999999E-4</v>
      </c>
      <c r="G75" s="76">
        <v>4.4000000000000002E-6</v>
      </c>
      <c r="H75" s="76">
        <v>1.5E-17</v>
      </c>
      <c r="I75" s="76">
        <v>4.1999999999999997E-11</v>
      </c>
      <c r="J75" s="76">
        <v>2.9999999999999998E-14</v>
      </c>
      <c r="K75" s="76">
        <v>8.6999999999999998E-8</v>
      </c>
      <c r="L75" s="76">
        <v>2.9999999999999998E-14</v>
      </c>
      <c r="M75" s="78">
        <v>8.6999999999999998E-8</v>
      </c>
      <c r="N75" s="116">
        <f t="shared" si="15"/>
        <v>4.4000000000000002E-6</v>
      </c>
      <c r="O75" s="116">
        <f t="shared" si="16"/>
        <v>8.7000030000000001E-8</v>
      </c>
      <c r="P75" s="116">
        <f t="shared" si="17"/>
        <v>4.4870000299999999E-6</v>
      </c>
      <c r="R75" s="116">
        <v>4.4405899999999996E-6</v>
      </c>
      <c r="S75" s="116">
        <v>8.6700736971384026E-8</v>
      </c>
      <c r="T75" s="116">
        <v>4.5272907369713834E-6</v>
      </c>
      <c r="V75" s="109">
        <f t="shared" si="18"/>
        <v>-0.922499999999986</v>
      </c>
      <c r="W75" s="109">
        <f t="shared" si="13"/>
        <v>0.344014856794848</v>
      </c>
      <c r="X75" s="109">
        <f t="shared" si="14"/>
        <v>-0.89794309565412556</v>
      </c>
    </row>
    <row r="76" spans="1:24">
      <c r="A76" s="68" t="s">
        <v>24</v>
      </c>
      <c r="B76" s="76">
        <v>1.6999999999999999E-9</v>
      </c>
      <c r="C76" s="76">
        <v>2.7000000000000001E-7</v>
      </c>
      <c r="D76" s="76">
        <v>0.02</v>
      </c>
      <c r="E76" s="76">
        <v>2.0999999999999999E-3</v>
      </c>
      <c r="F76" s="76">
        <v>1.2E-4</v>
      </c>
      <c r="G76" s="76">
        <v>1.5999999999999999E-6</v>
      </c>
      <c r="H76" s="76">
        <v>5.9000000000000004E-19</v>
      </c>
      <c r="I76" s="76">
        <v>1.6999999999999999E-11</v>
      </c>
      <c r="J76" s="76">
        <v>1.4999999999999999E-14</v>
      </c>
      <c r="K76" s="76">
        <v>2.8000000000000002E-7</v>
      </c>
      <c r="L76" s="76">
        <v>1.4999999999999999E-14</v>
      </c>
      <c r="M76" s="78">
        <v>2.8000000000000002E-7</v>
      </c>
      <c r="N76" s="116">
        <f t="shared" si="15"/>
        <v>1.5999999999999999E-6</v>
      </c>
      <c r="O76" s="116">
        <f t="shared" si="16"/>
        <v>2.8000001500000002E-7</v>
      </c>
      <c r="P76" s="116">
        <f t="shared" si="17"/>
        <v>1.8800000149999999E-6</v>
      </c>
      <c r="R76" s="116">
        <v>1.5994299999999999E-6</v>
      </c>
      <c r="S76" s="116">
        <v>2.8466205302389834E-7</v>
      </c>
      <c r="T76" s="116">
        <v>1.8840920530238981E-6</v>
      </c>
      <c r="V76" s="109">
        <f t="shared" si="18"/>
        <v>3.5625000000004001E-2</v>
      </c>
      <c r="W76" s="109">
        <f t="shared" si="13"/>
        <v>-1.6650134907665335</v>
      </c>
      <c r="X76" s="109">
        <f t="shared" si="14"/>
        <v>-0.21766159527920009</v>
      </c>
    </row>
    <row r="77" spans="1:24">
      <c r="A77" s="68" t="s">
        <v>112</v>
      </c>
      <c r="B77" s="76">
        <v>1.6999999999999999E-9</v>
      </c>
      <c r="C77" s="76">
        <v>2.2000000000000001E-7</v>
      </c>
      <c r="D77" s="76">
        <v>1.2E-2</v>
      </c>
      <c r="E77" s="76">
        <v>1.2999999999999999E-3</v>
      </c>
      <c r="F77" s="76">
        <v>4.2000000000000002E-4</v>
      </c>
      <c r="G77" s="76">
        <v>5.0000000000000004E-6</v>
      </c>
      <c r="H77" s="76">
        <v>8.1999999999999995E-18</v>
      </c>
      <c r="I77" s="76">
        <v>2.6000000000000001E-11</v>
      </c>
      <c r="J77" s="76">
        <v>6.8999999999999996E-14</v>
      </c>
      <c r="K77" s="76">
        <v>2.1E-7</v>
      </c>
      <c r="L77" s="76">
        <v>6.8999999999999996E-14</v>
      </c>
      <c r="M77" s="78">
        <v>2.1E-7</v>
      </c>
      <c r="N77" s="116">
        <f t="shared" si="15"/>
        <v>5.0000000000000004E-6</v>
      </c>
      <c r="O77" s="116">
        <f t="shared" si="16"/>
        <v>2.1000006900000001E-7</v>
      </c>
      <c r="P77" s="116">
        <f t="shared" si="17"/>
        <v>5.2100000690000002E-6</v>
      </c>
      <c r="R77" s="116">
        <v>4.9669199999999995E-6</v>
      </c>
      <c r="S77" s="116">
        <v>2.1508899434255284E-7</v>
      </c>
      <c r="T77" s="116">
        <v>5.1820089943425527E-6</v>
      </c>
      <c r="V77" s="109">
        <f t="shared" si="18"/>
        <v>0.66160000000001751</v>
      </c>
      <c r="W77" s="109">
        <f t="shared" si="13"/>
        <v>-2.4232969859418581</v>
      </c>
      <c r="X77" s="109">
        <f t="shared" si="14"/>
        <v>0.53725670416008386</v>
      </c>
    </row>
    <row r="78" spans="1:24" ht="13.5" thickBot="1">
      <c r="A78" s="72" t="s">
        <v>26</v>
      </c>
      <c r="B78" s="79">
        <v>1.6999999999999999E-9</v>
      </c>
      <c r="C78" s="79">
        <v>2.6E-7</v>
      </c>
      <c r="D78" s="79">
        <v>0.02</v>
      </c>
      <c r="E78" s="79">
        <v>2.2000000000000001E-3</v>
      </c>
      <c r="F78" s="79">
        <v>1.1E-4</v>
      </c>
      <c r="G78" s="79">
        <v>1.5E-6</v>
      </c>
      <c r="H78" s="79">
        <v>4.0999999999999998E-18</v>
      </c>
      <c r="I78" s="79">
        <v>3.3999999999999999E-11</v>
      </c>
      <c r="J78" s="79">
        <v>1.4999999999999999E-14</v>
      </c>
      <c r="K78" s="79">
        <v>1.1999999999999999E-7</v>
      </c>
      <c r="L78" s="79">
        <v>1.4999999999999999E-14</v>
      </c>
      <c r="M78" s="80">
        <v>1.1999999999999999E-7</v>
      </c>
      <c r="N78" s="116">
        <f t="shared" si="15"/>
        <v>1.5E-6</v>
      </c>
      <c r="O78" s="116">
        <f t="shared" si="16"/>
        <v>1.2000001499999999E-7</v>
      </c>
      <c r="P78" s="116">
        <f t="shared" si="17"/>
        <v>1.6200000150000001E-6</v>
      </c>
      <c r="R78" s="116">
        <v>1.4665699999999999E-6</v>
      </c>
      <c r="S78" s="116">
        <v>1.1720215150942478E-7</v>
      </c>
      <c r="T78" s="116">
        <v>1.5837721515094247E-6</v>
      </c>
      <c r="V78" s="109">
        <f t="shared" si="18"/>
        <v>2.2286666666666775</v>
      </c>
      <c r="W78" s="109">
        <f t="shared" si="13"/>
        <v>2.3315526173686014</v>
      </c>
      <c r="X78" s="109">
        <f t="shared" si="14"/>
        <v>2.2362878490822333</v>
      </c>
    </row>
    <row r="81" spans="1:14">
      <c r="N81" s="88" t="s">
        <v>115</v>
      </c>
    </row>
    <row r="83" spans="1:14" ht="33.75" customHeight="1">
      <c r="A83" s="128" t="s">
        <v>4</v>
      </c>
      <c r="B83" s="177" t="s">
        <v>116</v>
      </c>
      <c r="C83" s="177"/>
      <c r="D83" s="178"/>
    </row>
    <row r="84" spans="1:14" ht="15">
      <c r="A84" s="125"/>
      <c r="B84" s="129" t="s">
        <v>117</v>
      </c>
      <c r="C84" s="130" t="s">
        <v>7</v>
      </c>
      <c r="D84" s="131" t="s">
        <v>17</v>
      </c>
    </row>
    <row r="85" spans="1:14" ht="15">
      <c r="A85" s="119" t="s">
        <v>19</v>
      </c>
      <c r="B85" s="120">
        <v>3.4000000000000001E-6</v>
      </c>
      <c r="C85" s="120">
        <v>1.2999999999999999E-3</v>
      </c>
      <c r="D85" s="121">
        <f>SUM(B85:C85)</f>
        <v>1.3033999999999999E-3</v>
      </c>
    </row>
    <row r="86" spans="1:14" ht="15">
      <c r="A86" s="122" t="s">
        <v>51</v>
      </c>
      <c r="B86" s="123">
        <v>1.6000000000000001E-9</v>
      </c>
      <c r="C86" s="123">
        <v>9.7000000000000005E-4</v>
      </c>
      <c r="D86" s="124">
        <f t="shared" ref="D86:D103" si="19">SUM(B86:C86)</f>
        <v>9.7000160000000005E-4</v>
      </c>
    </row>
    <row r="87" spans="1:14" ht="15">
      <c r="A87" s="122" t="s">
        <v>97</v>
      </c>
      <c r="B87" s="123">
        <v>1.0000000000000001E-9</v>
      </c>
      <c r="C87" s="123">
        <v>9.3000000000000005E-4</v>
      </c>
      <c r="D87" s="124">
        <f t="shared" si="19"/>
        <v>9.3000100000000007E-4</v>
      </c>
    </row>
    <row r="88" spans="1:14" ht="15">
      <c r="A88" s="122" t="s">
        <v>77</v>
      </c>
      <c r="B88" s="123">
        <v>3.6E-9</v>
      </c>
      <c r="C88" s="123">
        <v>1.1000000000000001E-3</v>
      </c>
      <c r="D88" s="124">
        <f t="shared" si="19"/>
        <v>1.1000036E-3</v>
      </c>
    </row>
    <row r="89" spans="1:14" ht="15">
      <c r="A89" s="122" t="s">
        <v>70</v>
      </c>
      <c r="B89" s="123">
        <v>3.6E-9</v>
      </c>
      <c r="C89" s="123">
        <v>1.1000000000000001E-3</v>
      </c>
      <c r="D89" s="124">
        <f t="shared" si="19"/>
        <v>1.1000036E-3</v>
      </c>
    </row>
    <row r="90" spans="1:14" ht="15">
      <c r="A90" s="122" t="s">
        <v>98</v>
      </c>
      <c r="B90" s="123">
        <v>3.6E-9</v>
      </c>
      <c r="C90" s="123">
        <v>1.1000000000000001E-3</v>
      </c>
      <c r="D90" s="124">
        <f t="shared" si="19"/>
        <v>1.1000036E-3</v>
      </c>
    </row>
    <row r="91" spans="1:14" ht="15">
      <c r="A91" s="122" t="s">
        <v>66</v>
      </c>
      <c r="B91" s="123">
        <v>6.6000000000000004E-9</v>
      </c>
      <c r="C91" s="123">
        <v>1.1000000000000001E-3</v>
      </c>
      <c r="D91" s="124">
        <f t="shared" si="19"/>
        <v>1.1000066000000001E-3</v>
      </c>
    </row>
    <row r="92" spans="1:14" ht="15">
      <c r="A92" s="122" t="s">
        <v>40</v>
      </c>
      <c r="B92" s="123">
        <v>4.0000000000000001E-10</v>
      </c>
      <c r="C92" s="123">
        <v>8.8000000000000003E-4</v>
      </c>
      <c r="D92" s="124">
        <f t="shared" si="19"/>
        <v>8.8000040000000006E-4</v>
      </c>
    </row>
    <row r="93" spans="1:14" ht="15">
      <c r="A93" s="122" t="s">
        <v>28</v>
      </c>
      <c r="B93" s="123">
        <v>8.7999999999999996E-10</v>
      </c>
      <c r="C93" s="123">
        <v>9.3000000000000005E-4</v>
      </c>
      <c r="D93" s="124">
        <f t="shared" si="19"/>
        <v>9.3000088000000001E-4</v>
      </c>
    </row>
    <row r="94" spans="1:14" ht="15">
      <c r="A94" s="122" t="s">
        <v>18</v>
      </c>
      <c r="B94" s="123">
        <v>2.7000000000000002E-9</v>
      </c>
      <c r="C94" s="123">
        <v>1E-3</v>
      </c>
      <c r="D94" s="124">
        <f t="shared" si="19"/>
        <v>1.0000027000000001E-3</v>
      </c>
    </row>
    <row r="95" spans="1:14" ht="15">
      <c r="A95" s="122" t="s">
        <v>22</v>
      </c>
      <c r="B95" s="123">
        <v>4.3999999999999998E-10</v>
      </c>
      <c r="C95" s="123">
        <v>8.8999999999999995E-4</v>
      </c>
      <c r="D95" s="124">
        <f t="shared" si="19"/>
        <v>8.9000043999999993E-4</v>
      </c>
    </row>
    <row r="96" spans="1:14" ht="15">
      <c r="A96" s="122" t="s">
        <v>118</v>
      </c>
      <c r="B96" s="123">
        <v>2.2999999999999999E-9</v>
      </c>
      <c r="C96" s="123">
        <v>9.7999999999999997E-4</v>
      </c>
      <c r="D96" s="124">
        <f t="shared" si="19"/>
        <v>9.8000229999999989E-4</v>
      </c>
    </row>
    <row r="97" spans="1:4" ht="15">
      <c r="A97" s="122" t="s">
        <v>38</v>
      </c>
      <c r="B97" s="123">
        <v>8.6999999999999999E-10</v>
      </c>
      <c r="C97" s="123">
        <v>9.3000000000000005E-4</v>
      </c>
      <c r="D97" s="124">
        <f t="shared" si="19"/>
        <v>9.3000087000000005E-4</v>
      </c>
    </row>
    <row r="98" spans="1:4" ht="30">
      <c r="A98" s="122" t="s">
        <v>119</v>
      </c>
      <c r="B98" s="123">
        <v>3.5000000000000002E-11</v>
      </c>
      <c r="C98" s="123">
        <v>7.1000000000000002E-4</v>
      </c>
      <c r="D98" s="124">
        <f t="shared" si="19"/>
        <v>7.1000003499999999E-4</v>
      </c>
    </row>
    <row r="99" spans="1:4" ht="30">
      <c r="A99" s="122" t="s">
        <v>120</v>
      </c>
      <c r="B99" s="123">
        <v>5.6E-11</v>
      </c>
      <c r="C99" s="123">
        <v>6.8999999999999997E-4</v>
      </c>
      <c r="D99" s="124">
        <f t="shared" si="19"/>
        <v>6.9000005599999996E-4</v>
      </c>
    </row>
    <row r="100" spans="1:4" ht="15">
      <c r="A100" s="122" t="s">
        <v>34</v>
      </c>
      <c r="B100" s="123">
        <v>3E-10</v>
      </c>
      <c r="C100" s="123">
        <v>8.4999999999999995E-4</v>
      </c>
      <c r="D100" s="124">
        <f t="shared" si="19"/>
        <v>8.5000029999999995E-4</v>
      </c>
    </row>
    <row r="101" spans="1:4" ht="15">
      <c r="A101" s="122" t="s">
        <v>24</v>
      </c>
      <c r="B101" s="123">
        <v>3.9000000000000001E-11</v>
      </c>
      <c r="C101" s="123">
        <v>7.3999999999999999E-4</v>
      </c>
      <c r="D101" s="124">
        <f t="shared" si="19"/>
        <v>7.4000003899999994E-4</v>
      </c>
    </row>
    <row r="102" spans="1:4" ht="15">
      <c r="A102" s="122" t="s">
        <v>21</v>
      </c>
      <c r="B102" s="123">
        <v>2.7E-10</v>
      </c>
      <c r="C102" s="123">
        <v>8.4000000000000003E-4</v>
      </c>
      <c r="D102" s="124">
        <f t="shared" si="19"/>
        <v>8.4000027000000004E-4</v>
      </c>
    </row>
    <row r="103" spans="1:4" ht="15">
      <c r="A103" s="125" t="s">
        <v>26</v>
      </c>
      <c r="B103" s="126">
        <v>9.6000000000000005E-11</v>
      </c>
      <c r="C103" s="126">
        <v>7.6000000000000004E-4</v>
      </c>
      <c r="D103" s="127">
        <f t="shared" si="19"/>
        <v>7.6000009600000009E-4</v>
      </c>
    </row>
  </sheetData>
  <mergeCells count="10">
    <mergeCell ref="B4:E4"/>
    <mergeCell ref="H4:L4"/>
    <mergeCell ref="J5:K5"/>
    <mergeCell ref="J59:K59"/>
    <mergeCell ref="B83:D83"/>
    <mergeCell ref="B31:E31"/>
    <mergeCell ref="H31:L31"/>
    <mergeCell ref="J32:K32"/>
    <mergeCell ref="B58:E58"/>
    <mergeCell ref="H58:L58"/>
  </mergeCells>
  <pageMargins left="0.7" right="0.7" top="0.75" bottom="0.75" header="0.3" footer="0.3"/>
  <pageSetup paperSize="9" orientation="portrait" r:id="rId1"/>
  <drawing r:id="rId2"/>
  <legacyDrawing r:id="rId3"/>
  <oleObjects>
    <oleObject progId="Equation.3" shapeId="8193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EV96"/>
  <sheetViews>
    <sheetView topLeftCell="D1" workbookViewId="0">
      <selection activeCell="S15" sqref="S15"/>
    </sheetView>
  </sheetViews>
  <sheetFormatPr defaultRowHeight="12.75"/>
  <cols>
    <col min="1" max="1" width="21.42578125" style="44" customWidth="1"/>
    <col min="2" max="2" width="17.5703125" style="150" customWidth="1"/>
    <col min="3" max="3" width="9" style="44" bestFit="1" customWidth="1"/>
    <col min="4" max="5" width="9" style="43" bestFit="1" customWidth="1"/>
    <col min="6" max="6" width="9.140625" style="43" customWidth="1"/>
    <col min="7" max="7" width="9.42578125" style="43" customWidth="1"/>
    <col min="8" max="8" width="8.7109375" style="44" customWidth="1"/>
    <col min="9" max="9" width="9.5703125" style="44" customWidth="1"/>
    <col min="10" max="10" width="8.42578125" style="44" bestFit="1" customWidth="1"/>
    <col min="11" max="11" width="9" style="44" customWidth="1"/>
    <col min="12" max="12" width="9" style="43" bestFit="1" customWidth="1"/>
    <col min="13" max="13" width="8.5703125" style="43" bestFit="1" customWidth="1"/>
    <col min="14" max="14" width="9" style="43" customWidth="1"/>
    <col min="15" max="15" width="9" style="44" bestFit="1" customWidth="1"/>
    <col min="16" max="18" width="9.140625" style="135"/>
    <col min="19" max="19" width="17.85546875" style="135" customWidth="1"/>
    <col min="20" max="152" width="9.140625" style="135"/>
    <col min="153" max="16384" width="9.140625" style="44"/>
  </cols>
  <sheetData>
    <row r="1" spans="1:152" s="49" customFormat="1" ht="15.75">
      <c r="A1" s="49" t="s">
        <v>93</v>
      </c>
      <c r="B1" s="151"/>
      <c r="D1" s="50"/>
      <c r="E1" s="50"/>
      <c r="F1" s="50"/>
      <c r="G1" s="50"/>
      <c r="L1" s="50"/>
      <c r="M1" s="50"/>
      <c r="N1" s="50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</row>
    <row r="2" spans="1:152" s="49" customFormat="1" ht="15.75">
      <c r="B2" s="151"/>
      <c r="D2" s="50"/>
      <c r="E2" s="50"/>
      <c r="F2" s="50"/>
      <c r="G2" s="50"/>
      <c r="L2" s="50"/>
      <c r="M2" s="50"/>
      <c r="N2" s="50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</row>
    <row r="3" spans="1:152" ht="14.25">
      <c r="A3" s="44" t="s">
        <v>122</v>
      </c>
      <c r="B3" s="118"/>
      <c r="E3" s="133">
        <v>20</v>
      </c>
      <c r="G3" s="118" t="s">
        <v>121</v>
      </c>
      <c r="I3" s="134">
        <v>1.2</v>
      </c>
      <c r="J3" s="135"/>
      <c r="K3" s="44" t="s">
        <v>123</v>
      </c>
      <c r="L3" s="43">
        <v>1</v>
      </c>
      <c r="M3" s="43" t="s">
        <v>124</v>
      </c>
      <c r="N3" s="43" t="s">
        <v>125</v>
      </c>
      <c r="O3" s="44" t="s">
        <v>126</v>
      </c>
    </row>
    <row r="5" spans="1:152" s="3" customFormat="1" ht="12.75" customHeight="1">
      <c r="A5" s="4" t="s">
        <v>82</v>
      </c>
      <c r="B5" s="28" t="s">
        <v>127</v>
      </c>
      <c r="C5" s="166" t="s">
        <v>14</v>
      </c>
      <c r="D5" s="185"/>
      <c r="E5" s="186"/>
      <c r="F5" s="166" t="s">
        <v>133</v>
      </c>
      <c r="G5" s="185"/>
      <c r="H5" s="185"/>
      <c r="I5" s="185"/>
      <c r="J5" s="185"/>
      <c r="K5" s="185"/>
      <c r="L5" s="163" t="s">
        <v>134</v>
      </c>
      <c r="M5" s="164"/>
      <c r="N5" s="16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  <c r="EC5" s="135"/>
      <c r="ED5" s="135"/>
      <c r="EE5" s="135"/>
      <c r="EF5" s="135"/>
      <c r="EG5" s="135"/>
      <c r="EH5" s="135"/>
      <c r="EI5" s="135"/>
      <c r="EJ5" s="135"/>
      <c r="EK5" s="135"/>
      <c r="EL5" s="135"/>
      <c r="EM5" s="135"/>
    </row>
    <row r="6" spans="1:152" s="3" customFormat="1">
      <c r="A6" s="5"/>
      <c r="B6" s="147"/>
      <c r="C6" s="40" t="s">
        <v>13</v>
      </c>
      <c r="D6" s="41" t="s">
        <v>103</v>
      </c>
      <c r="E6" s="41" t="s">
        <v>83</v>
      </c>
      <c r="F6" s="170" t="s">
        <v>13</v>
      </c>
      <c r="G6" s="182"/>
      <c r="H6" s="170" t="s">
        <v>16</v>
      </c>
      <c r="I6" s="183"/>
      <c r="J6" s="170" t="s">
        <v>86</v>
      </c>
      <c r="K6" s="184"/>
      <c r="L6" s="40" t="s">
        <v>6</v>
      </c>
      <c r="M6" s="41" t="s">
        <v>9</v>
      </c>
      <c r="N6" s="42" t="s">
        <v>17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</row>
    <row r="7" spans="1:152" s="35" customFormat="1">
      <c r="A7" s="37"/>
      <c r="B7" s="148"/>
      <c r="C7" s="37"/>
      <c r="D7" s="38"/>
      <c r="E7" s="38"/>
      <c r="F7" s="15" t="s">
        <v>10</v>
      </c>
      <c r="G7" s="47" t="s">
        <v>7</v>
      </c>
      <c r="H7" s="15" t="s">
        <v>10</v>
      </c>
      <c r="I7" s="47" t="s">
        <v>7</v>
      </c>
      <c r="J7" s="15" t="s">
        <v>10</v>
      </c>
      <c r="K7" s="47" t="s">
        <v>7</v>
      </c>
      <c r="L7" s="15"/>
      <c r="M7" s="16"/>
      <c r="N7" s="17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</row>
    <row r="8" spans="1:152" s="137" customFormat="1">
      <c r="A8" s="143" t="s">
        <v>18</v>
      </c>
      <c r="B8" s="154"/>
      <c r="C8" s="140">
        <v>0.5</v>
      </c>
      <c r="D8" s="43">
        <v>0.3</v>
      </c>
      <c r="E8" s="43">
        <v>0.2</v>
      </c>
      <c r="F8" s="155">
        <v>2.1350741292055115E-13</v>
      </c>
      <c r="G8" s="156">
        <v>8.718427358845996E-8</v>
      </c>
      <c r="H8" s="155">
        <v>9.5804608361785755E-10</v>
      </c>
      <c r="I8" s="156">
        <v>3.6326780661858309E-4</v>
      </c>
      <c r="J8" s="155">
        <v>9.5825959103077808E-10</v>
      </c>
      <c r="K8" s="157">
        <v>3.6335499089217157E-4</v>
      </c>
      <c r="L8" s="140">
        <v>4.3499999999999997E-2</v>
      </c>
      <c r="M8" s="43">
        <v>3.633559491517626E-4</v>
      </c>
      <c r="N8" s="141">
        <v>4.3863355949151757E-2</v>
      </c>
      <c r="O8" s="81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</row>
    <row r="9" spans="1:152" s="137" customFormat="1">
      <c r="A9" s="143" t="s">
        <v>19</v>
      </c>
      <c r="B9" s="150"/>
      <c r="C9" s="140">
        <v>1</v>
      </c>
      <c r="D9" s="43">
        <v>0</v>
      </c>
      <c r="E9" s="43">
        <v>0</v>
      </c>
      <c r="F9" s="140">
        <v>4.0984031428425727E-10</v>
      </c>
      <c r="G9" s="43">
        <v>1.5263086808549107E-7</v>
      </c>
      <c r="H9" s="140">
        <v>0</v>
      </c>
      <c r="I9" s="43">
        <v>0</v>
      </c>
      <c r="J9" s="140">
        <v>4.0984031428425727E-10</v>
      </c>
      <c r="K9" s="141">
        <v>1.5263086808549107E-7</v>
      </c>
      <c r="L9" s="140">
        <v>0</v>
      </c>
      <c r="M9" s="43">
        <v>1.5304070839977533E-7</v>
      </c>
      <c r="N9" s="141">
        <v>1.5304070839977533E-7</v>
      </c>
      <c r="O9" s="81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</row>
    <row r="10" spans="1:152" s="142" customFormat="1">
      <c r="A10" s="139" t="s">
        <v>20</v>
      </c>
      <c r="B10" s="150" t="str">
        <f>A14</f>
        <v>Bird egg</v>
      </c>
      <c r="C10" s="140">
        <v>0</v>
      </c>
      <c r="D10" s="43">
        <v>0</v>
      </c>
      <c r="E10" s="43">
        <v>1</v>
      </c>
      <c r="F10" s="140">
        <v>0</v>
      </c>
      <c r="G10" s="43">
        <v>2.5252029512966984E-8</v>
      </c>
      <c r="H10" s="140">
        <v>2.6904646897987724E-10</v>
      </c>
      <c r="I10" s="43">
        <v>8.4173431709889945E-4</v>
      </c>
      <c r="J10" s="140">
        <v>2.6904646897987724E-10</v>
      </c>
      <c r="K10" s="141">
        <v>8.4175956912841245E-4</v>
      </c>
      <c r="L10" s="140">
        <v>9.7199999999999995E-3</v>
      </c>
      <c r="M10" s="43">
        <v>8.4175983817488147E-4</v>
      </c>
      <c r="N10" s="141">
        <v>1.0561759838174881E-2</v>
      </c>
      <c r="O10" s="81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</row>
    <row r="11" spans="1:152" s="137" customFormat="1">
      <c r="A11" s="143" t="s">
        <v>22</v>
      </c>
      <c r="B11" s="154"/>
      <c r="C11" s="140">
        <v>0</v>
      </c>
      <c r="D11" s="43">
        <v>0.1</v>
      </c>
      <c r="E11" s="43">
        <v>0.9</v>
      </c>
      <c r="F11" s="140">
        <v>2.6429129634684301E-15</v>
      </c>
      <c r="G11" s="43">
        <v>2.936081298503228E-8</v>
      </c>
      <c r="H11" s="140">
        <v>4.1846121921583477E-10</v>
      </c>
      <c r="I11" s="43">
        <v>8.4523552532668684E-4</v>
      </c>
      <c r="J11" s="140">
        <v>4.1846386212879821E-10</v>
      </c>
      <c r="K11" s="141">
        <v>8.4526488613967182E-4</v>
      </c>
      <c r="L11" s="140">
        <v>1.61E-2</v>
      </c>
      <c r="M11" s="43">
        <v>8.452653046035339E-4</v>
      </c>
      <c r="N11" s="141">
        <v>1.6945265304603534E-2</v>
      </c>
      <c r="O11" s="81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/>
      <c r="DL11" s="135"/>
      <c r="DM11" s="135"/>
      <c r="DN11" s="135"/>
      <c r="DO11" s="135"/>
      <c r="DP11" s="135"/>
      <c r="DQ11" s="135"/>
      <c r="DR11" s="135"/>
      <c r="DS11" s="135"/>
      <c r="DT11" s="135"/>
      <c r="DU11" s="135"/>
      <c r="DV11" s="135"/>
      <c r="DW11" s="135"/>
      <c r="DX11" s="135"/>
      <c r="DY11" s="135"/>
      <c r="DZ11" s="135"/>
      <c r="EA11" s="135"/>
      <c r="EB11" s="135"/>
      <c r="EC11" s="135"/>
      <c r="ED11" s="135"/>
      <c r="EE11" s="135"/>
      <c r="EF11" s="135"/>
      <c r="EG11" s="135"/>
      <c r="EH11" s="135"/>
      <c r="EI11" s="135"/>
      <c r="EJ11" s="135"/>
      <c r="EK11" s="135"/>
      <c r="EL11" s="135"/>
      <c r="EM11" s="135"/>
    </row>
    <row r="12" spans="1:152" s="142" customFormat="1">
      <c r="A12" s="143" t="s">
        <v>23</v>
      </c>
      <c r="B12" s="150" t="str">
        <f>A17</f>
        <v>Carnivore mammal</v>
      </c>
      <c r="C12" s="140">
        <v>0</v>
      </c>
      <c r="D12" s="43">
        <v>0.3</v>
      </c>
      <c r="E12" s="43">
        <v>0.5</v>
      </c>
      <c r="F12" s="140">
        <v>1.0042925125705275E-15</v>
      </c>
      <c r="G12" s="43">
        <v>2.2650183811235528E-8</v>
      </c>
      <c r="H12" s="140">
        <v>3.6266118509491264E-11</v>
      </c>
      <c r="I12" s="43">
        <v>4.4613998416069973E-4</v>
      </c>
      <c r="J12" s="140">
        <v>3.6267122802003833E-11</v>
      </c>
      <c r="K12" s="141">
        <v>4.4616263434451095E-4</v>
      </c>
      <c r="L12" s="140">
        <v>2.2599999999999999E-3</v>
      </c>
      <c r="M12" s="43">
        <v>4.4616267061163377E-4</v>
      </c>
      <c r="N12" s="141">
        <v>2.7061626706116337E-3</v>
      </c>
      <c r="O12" s="81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5"/>
      <c r="EI12" s="135"/>
      <c r="EJ12" s="135"/>
      <c r="EK12" s="135"/>
      <c r="EL12" s="135"/>
      <c r="EM12" s="135"/>
    </row>
    <row r="13" spans="1:152" s="137" customFormat="1">
      <c r="A13" s="143" t="s">
        <v>24</v>
      </c>
      <c r="B13" s="154"/>
      <c r="C13" s="140">
        <v>0</v>
      </c>
      <c r="D13" s="43">
        <v>0.5</v>
      </c>
      <c r="E13" s="43">
        <v>0.5</v>
      </c>
      <c r="F13" s="140">
        <v>1.1585954277790915E-15</v>
      </c>
      <c r="G13" s="43">
        <v>3.3422108750451446E-8</v>
      </c>
      <c r="H13" s="140">
        <v>2.8964885694477286E-11</v>
      </c>
      <c r="I13" s="43">
        <v>5.5703514584085751E-4</v>
      </c>
      <c r="J13" s="140">
        <v>2.8966044289905064E-11</v>
      </c>
      <c r="K13" s="141">
        <v>5.57068567949608E-4</v>
      </c>
      <c r="L13" s="140">
        <v>3.13E-3</v>
      </c>
      <c r="M13" s="43">
        <v>5.570685969156523E-4</v>
      </c>
      <c r="N13" s="141">
        <v>3.6870685969156523E-3</v>
      </c>
      <c r="O13" s="81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/>
      <c r="DX13" s="135"/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5"/>
      <c r="EL13" s="135"/>
      <c r="EM13" s="135"/>
    </row>
    <row r="14" spans="1:152" s="137" customFormat="1">
      <c r="A14" s="143" t="s">
        <v>21</v>
      </c>
      <c r="B14" s="154"/>
      <c r="C14" s="140">
        <v>0</v>
      </c>
      <c r="D14" s="43">
        <v>1</v>
      </c>
      <c r="E14" s="43">
        <v>0</v>
      </c>
      <c r="F14" s="140">
        <v>1.6142788138792637E-14</v>
      </c>
      <c r="G14" s="43">
        <v>5.0504059025933967E-8</v>
      </c>
      <c r="H14" s="140">
        <v>1.3452323448993862E-10</v>
      </c>
      <c r="I14" s="43">
        <v>4.2086715854944973E-4</v>
      </c>
      <c r="J14" s="140">
        <v>1.3453937727807742E-10</v>
      </c>
      <c r="K14" s="141">
        <v>4.2091766260847566E-4</v>
      </c>
      <c r="L14" s="140">
        <v>9.7199999999999995E-3</v>
      </c>
      <c r="M14" s="43">
        <v>4.2091779714785292E-4</v>
      </c>
      <c r="N14" s="141">
        <v>1.0140917797147852E-2</v>
      </c>
      <c r="O14" s="81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</row>
    <row r="15" spans="1:152" s="142" customFormat="1">
      <c r="A15" s="139" t="s">
        <v>25</v>
      </c>
      <c r="B15" s="150" t="str">
        <f>A55</f>
        <v>Reptile</v>
      </c>
      <c r="C15" s="140">
        <v>0</v>
      </c>
      <c r="D15" s="43">
        <v>0.7</v>
      </c>
      <c r="E15" s="43">
        <v>0.1</v>
      </c>
      <c r="F15" s="140">
        <v>4.0218761879178936E-15</v>
      </c>
      <c r="G15" s="43">
        <v>3.4393784166231613E-8</v>
      </c>
      <c r="H15" s="140">
        <v>4.3091530584834569E-11</v>
      </c>
      <c r="I15" s="43">
        <v>3.4393784166231612E-4</v>
      </c>
      <c r="J15" s="140">
        <v>4.3095552461022487E-11</v>
      </c>
      <c r="K15" s="141">
        <v>3.4397223544648236E-4</v>
      </c>
      <c r="L15" s="140">
        <v>2.8700000000000002E-3</v>
      </c>
      <c r="M15" s="43">
        <v>3.4397227854203482E-4</v>
      </c>
      <c r="N15" s="141">
        <v>3.2139722785420348E-3</v>
      </c>
      <c r="O15" s="81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5"/>
      <c r="DT15" s="135"/>
      <c r="DU15" s="135"/>
      <c r="DV15" s="135"/>
      <c r="DW15" s="135"/>
      <c r="DX15" s="135"/>
      <c r="DY15" s="135"/>
      <c r="DZ15" s="135"/>
      <c r="EA15" s="135"/>
      <c r="EB15" s="135"/>
      <c r="EC15" s="135"/>
      <c r="ED15" s="135"/>
      <c r="EE15" s="135"/>
      <c r="EF15" s="135"/>
      <c r="EG15" s="135"/>
      <c r="EH15" s="135"/>
      <c r="EI15" s="135"/>
      <c r="EJ15" s="135"/>
      <c r="EK15" s="135"/>
      <c r="EL15" s="135"/>
      <c r="EM15" s="135"/>
    </row>
    <row r="16" spans="1:152" s="142" customFormat="1">
      <c r="A16" s="139" t="s">
        <v>27</v>
      </c>
      <c r="B16" s="150" t="str">
        <f>A55</f>
        <v>Reptile</v>
      </c>
      <c r="C16" s="140">
        <v>0</v>
      </c>
      <c r="D16" s="43">
        <v>0.7</v>
      </c>
      <c r="E16" s="43">
        <v>0.1</v>
      </c>
      <c r="F16" s="140">
        <v>4.0218761879178936E-15</v>
      </c>
      <c r="G16" s="43">
        <v>3.4393784166231613E-8</v>
      </c>
      <c r="H16" s="140">
        <v>4.3091530584834569E-11</v>
      </c>
      <c r="I16" s="43">
        <v>3.4393784166231612E-4</v>
      </c>
      <c r="J16" s="140">
        <v>4.3095552461022487E-11</v>
      </c>
      <c r="K16" s="141">
        <v>3.4397223544648236E-4</v>
      </c>
      <c r="L16" s="140">
        <v>2.8700000000000002E-3</v>
      </c>
      <c r="M16" s="43">
        <v>3.4397227854203482E-4</v>
      </c>
      <c r="N16" s="141">
        <v>3.2139722785420348E-3</v>
      </c>
      <c r="O16" s="81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  <c r="DQ16" s="135"/>
      <c r="DR16" s="135"/>
      <c r="DS16" s="135"/>
      <c r="DT16" s="135"/>
      <c r="DU16" s="135"/>
      <c r="DV16" s="135"/>
      <c r="DW16" s="135"/>
      <c r="DX16" s="135"/>
      <c r="DY16" s="135"/>
      <c r="DZ16" s="135"/>
      <c r="EA16" s="135"/>
      <c r="EB16" s="135"/>
      <c r="EC16" s="135"/>
      <c r="ED16" s="135"/>
      <c r="EE16" s="135"/>
      <c r="EF16" s="135"/>
      <c r="EG16" s="135"/>
      <c r="EH16" s="135"/>
      <c r="EI16" s="135"/>
      <c r="EJ16" s="135"/>
      <c r="EK16" s="135"/>
      <c r="EL16" s="135"/>
      <c r="EM16" s="135"/>
    </row>
    <row r="17" spans="1:143" s="137" customFormat="1">
      <c r="A17" s="143" t="s">
        <v>120</v>
      </c>
      <c r="B17" s="154"/>
      <c r="C17" s="140">
        <v>0.4</v>
      </c>
      <c r="D17" s="43">
        <v>0.6</v>
      </c>
      <c r="E17" s="43">
        <v>0</v>
      </c>
      <c r="F17" s="140">
        <v>4.6866983919957941E-15</v>
      </c>
      <c r="G17" s="43">
        <v>5.765501333769042E-8</v>
      </c>
      <c r="H17" s="140">
        <v>1.6738208542842122E-11</v>
      </c>
      <c r="I17" s="43">
        <v>2.0591076192032293E-4</v>
      </c>
      <c r="J17" s="140">
        <v>1.6742895241234119E-11</v>
      </c>
      <c r="K17" s="141">
        <v>2.0596841693366061E-4</v>
      </c>
      <c r="L17" s="140">
        <v>2.2599999999999999E-3</v>
      </c>
      <c r="M17" s="43">
        <v>2.0596843367655585E-4</v>
      </c>
      <c r="N17" s="141">
        <v>2.4659684336765558E-3</v>
      </c>
      <c r="O17" s="81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</row>
    <row r="18" spans="1:143" s="137" customFormat="1">
      <c r="A18" s="143" t="s">
        <v>28</v>
      </c>
      <c r="B18" s="154"/>
      <c r="C18" s="140">
        <v>0</v>
      </c>
      <c r="D18" s="43">
        <v>0</v>
      </c>
      <c r="E18" s="43">
        <v>1</v>
      </c>
      <c r="F18" s="140">
        <v>0</v>
      </c>
      <c r="G18" s="43">
        <v>2.8022117795524796E-8</v>
      </c>
      <c r="H18" s="140">
        <v>8.8444547133590006E-10</v>
      </c>
      <c r="I18" s="43">
        <v>9.3407059318415995E-4</v>
      </c>
      <c r="J18" s="140">
        <v>8.8444547133590006E-10</v>
      </c>
      <c r="K18" s="141">
        <v>9.3409861530195551E-4</v>
      </c>
      <c r="L18" s="140">
        <v>1.9E-2</v>
      </c>
      <c r="M18" s="43">
        <v>9.3409949974742679E-4</v>
      </c>
      <c r="N18" s="141">
        <v>1.9934099499747428E-2</v>
      </c>
      <c r="O18" s="81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</row>
    <row r="19" spans="1:143" s="142" customFormat="1">
      <c r="A19" s="143" t="s">
        <v>29</v>
      </c>
      <c r="B19" s="150" t="str">
        <f>A17</f>
        <v>Carnivore mammal</v>
      </c>
      <c r="C19" s="140">
        <v>0</v>
      </c>
      <c r="D19" s="43">
        <v>0.3</v>
      </c>
      <c r="E19" s="43">
        <v>0.5</v>
      </c>
      <c r="F19" s="140">
        <v>1.0042925125705275E-15</v>
      </c>
      <c r="G19" s="43">
        <v>2.2650183811235528E-8</v>
      </c>
      <c r="H19" s="140">
        <v>3.6266118509491264E-11</v>
      </c>
      <c r="I19" s="43">
        <v>4.4613998416069973E-4</v>
      </c>
      <c r="J19" s="140">
        <v>3.6267122802003833E-11</v>
      </c>
      <c r="K19" s="141">
        <v>4.4616263434451095E-4</v>
      </c>
      <c r="L19" s="140">
        <v>2.2599999999999999E-3</v>
      </c>
      <c r="M19" s="43">
        <v>4.4616267061163377E-4</v>
      </c>
      <c r="N19" s="141">
        <v>2.7061626706116337E-3</v>
      </c>
      <c r="O19" s="81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  <c r="DQ19" s="135"/>
      <c r="DR19" s="135"/>
      <c r="DS19" s="135"/>
      <c r="DT19" s="135"/>
      <c r="DU19" s="135"/>
      <c r="DV19" s="135"/>
      <c r="DW19" s="135"/>
      <c r="DX19" s="135"/>
      <c r="DY19" s="135"/>
      <c r="DZ19" s="135"/>
      <c r="EA19" s="135"/>
      <c r="EB19" s="135"/>
      <c r="EC19" s="135"/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</row>
    <row r="20" spans="1:143" s="142" customFormat="1">
      <c r="A20" s="139" t="s">
        <v>30</v>
      </c>
      <c r="B20" s="150" t="str">
        <f>A55</f>
        <v>Reptile</v>
      </c>
      <c r="C20" s="140">
        <v>0</v>
      </c>
      <c r="D20" s="43">
        <v>0.7</v>
      </c>
      <c r="E20" s="43">
        <v>0.1</v>
      </c>
      <c r="F20" s="140">
        <v>4.0218761879178936E-15</v>
      </c>
      <c r="G20" s="43">
        <v>3.4393784166231613E-8</v>
      </c>
      <c r="H20" s="140">
        <v>4.3091530584834569E-11</v>
      </c>
      <c r="I20" s="43">
        <v>3.4393784166231612E-4</v>
      </c>
      <c r="J20" s="140">
        <v>4.3095552461022487E-11</v>
      </c>
      <c r="K20" s="141">
        <v>3.4397223544648236E-4</v>
      </c>
      <c r="L20" s="140">
        <v>2.8700000000000002E-3</v>
      </c>
      <c r="M20" s="43">
        <v>3.4397227854203482E-4</v>
      </c>
      <c r="N20" s="141">
        <v>3.2139722785420348E-3</v>
      </c>
      <c r="O20" s="81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DQ20" s="135"/>
      <c r="DR20" s="135"/>
      <c r="DS20" s="135"/>
      <c r="DT20" s="135"/>
      <c r="DU20" s="135"/>
      <c r="DV20" s="135"/>
      <c r="DW20" s="135"/>
      <c r="DX20" s="135"/>
      <c r="DY20" s="135"/>
      <c r="DZ20" s="135"/>
      <c r="EA20" s="135"/>
      <c r="EB20" s="135"/>
      <c r="EC20" s="135"/>
      <c r="ED20" s="135"/>
      <c r="EE20" s="135"/>
      <c r="EF20" s="135"/>
      <c r="EG20" s="135"/>
      <c r="EH20" s="135"/>
      <c r="EI20" s="135"/>
      <c r="EJ20" s="135"/>
      <c r="EK20" s="135"/>
      <c r="EL20" s="135"/>
      <c r="EM20" s="135"/>
    </row>
    <row r="21" spans="1:143" s="142" customFormat="1">
      <c r="A21" s="143" t="s">
        <v>31</v>
      </c>
      <c r="B21" s="150" t="str">
        <f>A55</f>
        <v>Reptile</v>
      </c>
      <c r="C21" s="140">
        <v>0</v>
      </c>
      <c r="D21" s="43">
        <v>0.5</v>
      </c>
      <c r="E21" s="43">
        <v>0.5</v>
      </c>
      <c r="F21" s="140">
        <v>2.8727687056556386E-15</v>
      </c>
      <c r="G21" s="43">
        <v>3.4393784166231613E-8</v>
      </c>
      <c r="H21" s="140">
        <v>7.1819217641390959E-11</v>
      </c>
      <c r="I21" s="43">
        <v>5.7322973610386024E-4</v>
      </c>
      <c r="J21" s="140">
        <v>7.1822090410096614E-11</v>
      </c>
      <c r="K21" s="141">
        <v>5.7326412988802642E-4</v>
      </c>
      <c r="L21" s="140">
        <v>2.8700000000000002E-3</v>
      </c>
      <c r="M21" s="43">
        <v>5.732642017101168E-4</v>
      </c>
      <c r="N21" s="141">
        <v>3.4432642017101171E-3</v>
      </c>
      <c r="O21" s="81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5"/>
      <c r="DO21" s="135"/>
      <c r="DP21" s="135"/>
      <c r="DQ21" s="135"/>
      <c r="DR21" s="135"/>
      <c r="DS21" s="135"/>
      <c r="DT21" s="135"/>
      <c r="DU21" s="135"/>
      <c r="DV21" s="135"/>
      <c r="DW21" s="135"/>
      <c r="DX21" s="135"/>
      <c r="DY21" s="135"/>
      <c r="DZ21" s="135"/>
      <c r="EA21" s="135"/>
      <c r="EB21" s="135"/>
      <c r="EC21" s="135"/>
      <c r="ED21" s="135"/>
      <c r="EE21" s="135"/>
      <c r="EF21" s="135"/>
      <c r="EG21" s="135"/>
      <c r="EH21" s="135"/>
      <c r="EI21" s="135"/>
      <c r="EJ21" s="135"/>
      <c r="EK21" s="135"/>
      <c r="EL21" s="135"/>
      <c r="EM21" s="135"/>
    </row>
    <row r="22" spans="1:143" s="142" customFormat="1">
      <c r="A22" s="143" t="s">
        <v>32</v>
      </c>
      <c r="B22" s="150" t="str">
        <f>A18</f>
        <v>Caterpillar</v>
      </c>
      <c r="C22" s="140">
        <v>0</v>
      </c>
      <c r="D22" s="43">
        <v>0.5</v>
      </c>
      <c r="E22" s="43">
        <v>0.5</v>
      </c>
      <c r="F22" s="140">
        <v>2.6533364140077004E-14</v>
      </c>
      <c r="G22" s="43">
        <v>4.2033176693287196E-8</v>
      </c>
      <c r="H22" s="140">
        <v>6.6333410350192505E-10</v>
      </c>
      <c r="I22" s="43">
        <v>7.0055294488811991E-4</v>
      </c>
      <c r="J22" s="140">
        <v>6.6336063686606508E-10</v>
      </c>
      <c r="K22" s="141">
        <v>7.0059497806481319E-4</v>
      </c>
      <c r="L22" s="140">
        <v>1.9E-2</v>
      </c>
      <c r="M22" s="43">
        <v>7.0059564142545001E-4</v>
      </c>
      <c r="N22" s="141">
        <v>1.9700595641425449E-2</v>
      </c>
      <c r="O22" s="81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</row>
    <row r="23" spans="1:143" s="142" customFormat="1">
      <c r="A23" s="139" t="s">
        <v>33</v>
      </c>
      <c r="B23" s="150" t="str">
        <f>A14</f>
        <v>Bird egg</v>
      </c>
      <c r="C23" s="140">
        <v>0.3</v>
      </c>
      <c r="D23" s="43">
        <v>0.6</v>
      </c>
      <c r="E23" s="43">
        <v>0.1</v>
      </c>
      <c r="F23" s="140">
        <v>1.9371345766551163E-14</v>
      </c>
      <c r="G23" s="43">
        <v>6.3130073782417459E-8</v>
      </c>
      <c r="H23" s="140">
        <v>1.076185875919509E-10</v>
      </c>
      <c r="I23" s="43">
        <v>3.3669372683955978E-4</v>
      </c>
      <c r="J23" s="140">
        <v>1.0763795893771744E-10</v>
      </c>
      <c r="K23" s="141">
        <v>3.3675685691334222E-4</v>
      </c>
      <c r="L23" s="140">
        <v>9.7199999999999995E-3</v>
      </c>
      <c r="M23" s="43">
        <v>3.3675696455130115E-4</v>
      </c>
      <c r="N23" s="141">
        <v>1.00567569645513E-2</v>
      </c>
      <c r="O23" s="81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/>
      <c r="DL23" s="135"/>
      <c r="DM23" s="135"/>
      <c r="DN23" s="135"/>
      <c r="DO23" s="135"/>
      <c r="DP23" s="135"/>
      <c r="DQ23" s="135"/>
      <c r="DR23" s="135"/>
      <c r="DS23" s="135"/>
      <c r="DT23" s="135"/>
      <c r="DU23" s="135"/>
      <c r="DV23" s="135"/>
      <c r="DW23" s="135"/>
      <c r="DX23" s="135"/>
      <c r="DY23" s="135"/>
      <c r="DZ23" s="135"/>
      <c r="EA23" s="135"/>
      <c r="EB23" s="135"/>
      <c r="EC23" s="135"/>
      <c r="ED23" s="135"/>
      <c r="EE23" s="135"/>
      <c r="EF23" s="135"/>
      <c r="EG23" s="135"/>
      <c r="EH23" s="135"/>
      <c r="EI23" s="135"/>
      <c r="EJ23" s="135"/>
      <c r="EK23" s="135"/>
      <c r="EL23" s="135"/>
      <c r="EM23" s="135"/>
    </row>
    <row r="24" spans="1:143" s="142" customFormat="1">
      <c r="A24" s="143" t="s">
        <v>35</v>
      </c>
      <c r="B24" s="150" t="str">
        <f>A13</f>
        <v>Bird</v>
      </c>
      <c r="C24" s="140">
        <v>0</v>
      </c>
      <c r="D24" s="43">
        <v>0.5</v>
      </c>
      <c r="E24" s="43">
        <v>0.5</v>
      </c>
      <c r="F24" s="140">
        <v>1.1585954277790915E-15</v>
      </c>
      <c r="G24" s="43">
        <v>3.3422108750451446E-8</v>
      </c>
      <c r="H24" s="140">
        <v>2.8964885694477286E-11</v>
      </c>
      <c r="I24" s="43">
        <v>5.5703514584085751E-4</v>
      </c>
      <c r="J24" s="140">
        <v>2.8966044289905064E-11</v>
      </c>
      <c r="K24" s="141">
        <v>5.57068567949608E-4</v>
      </c>
      <c r="L24" s="140">
        <v>3.13E-3</v>
      </c>
      <c r="M24" s="43">
        <v>5.570685969156523E-4</v>
      </c>
      <c r="N24" s="141">
        <v>3.6870685969156523E-3</v>
      </c>
      <c r="O24" s="81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/>
      <c r="DL24" s="135"/>
      <c r="DM24" s="135"/>
      <c r="DN24" s="135"/>
      <c r="DO24" s="135"/>
      <c r="DP24" s="135"/>
      <c r="DQ24" s="135"/>
      <c r="DR24" s="135"/>
      <c r="DS24" s="135"/>
      <c r="DT24" s="135"/>
      <c r="DU24" s="135"/>
      <c r="DV24" s="135"/>
      <c r="DW24" s="135"/>
      <c r="DX24" s="135"/>
      <c r="DY24" s="135"/>
      <c r="DZ24" s="135"/>
      <c r="EA24" s="135"/>
      <c r="EB24" s="135"/>
      <c r="EC24" s="135"/>
      <c r="ED24" s="135"/>
      <c r="EE24" s="135"/>
      <c r="EF24" s="135"/>
      <c r="EG24" s="135"/>
      <c r="EH24" s="135"/>
      <c r="EI24" s="135"/>
      <c r="EJ24" s="135"/>
      <c r="EK24" s="135"/>
      <c r="EL24" s="135"/>
      <c r="EM24" s="135"/>
    </row>
    <row r="25" spans="1:143" s="142" customFormat="1">
      <c r="A25" s="143" t="s">
        <v>36</v>
      </c>
      <c r="B25" s="150" t="str">
        <f>A35</f>
        <v>Herb</v>
      </c>
      <c r="C25" s="140">
        <v>1</v>
      </c>
      <c r="D25" s="43">
        <v>0</v>
      </c>
      <c r="E25" s="43">
        <v>0.5</v>
      </c>
      <c r="F25" s="140">
        <v>4.3074827406798497E-13</v>
      </c>
      <c r="G25" s="43">
        <v>1.4449331490768733E-7</v>
      </c>
      <c r="H25" s="140">
        <v>1.7947844752832705E-9</v>
      </c>
      <c r="I25" s="43">
        <v>5.3516042558402713E-4</v>
      </c>
      <c r="J25" s="140">
        <v>1.7952152235573385E-9</v>
      </c>
      <c r="K25" s="141">
        <v>5.3530491889893482E-4</v>
      </c>
      <c r="L25" s="140">
        <v>7.7499999999999999E-2</v>
      </c>
      <c r="M25" s="43">
        <v>5.3530671411415836E-4</v>
      </c>
      <c r="N25" s="141">
        <v>7.8035306714114155E-2</v>
      </c>
      <c r="O25" s="81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  <c r="DQ25" s="135"/>
      <c r="DR25" s="135"/>
      <c r="DS25" s="135"/>
      <c r="DT25" s="135"/>
      <c r="DU25" s="135"/>
      <c r="DV25" s="135"/>
      <c r="DW25" s="135"/>
      <c r="DX25" s="135"/>
      <c r="DY25" s="135"/>
      <c r="DZ25" s="135"/>
      <c r="EA25" s="135"/>
      <c r="EB25" s="135"/>
      <c r="EC25" s="135"/>
      <c r="ED25" s="135"/>
      <c r="EE25" s="135"/>
      <c r="EF25" s="135"/>
      <c r="EG25" s="135"/>
      <c r="EH25" s="135"/>
      <c r="EI25" s="135"/>
      <c r="EJ25" s="135"/>
      <c r="EK25" s="135"/>
      <c r="EL25" s="135"/>
      <c r="EM25" s="135"/>
    </row>
    <row r="26" spans="1:143" s="137" customFormat="1">
      <c r="A26" s="143" t="s">
        <v>38</v>
      </c>
      <c r="B26" s="154"/>
      <c r="C26" s="140">
        <v>1</v>
      </c>
      <c r="D26" s="43">
        <v>0</v>
      </c>
      <c r="E26" s="43">
        <v>0</v>
      </c>
      <c r="F26" s="140">
        <v>1.0478647652305883E-13</v>
      </c>
      <c r="G26" s="43">
        <v>1.1160760312244963E-7</v>
      </c>
      <c r="H26" s="140">
        <v>0</v>
      </c>
      <c r="I26" s="43">
        <v>0</v>
      </c>
      <c r="J26" s="140">
        <v>1.0478647652305883E-13</v>
      </c>
      <c r="K26" s="141">
        <v>1.1160760312244963E-7</v>
      </c>
      <c r="L26" s="140">
        <v>1.4E-2</v>
      </c>
      <c r="M26" s="43">
        <v>1.1160770790892615E-7</v>
      </c>
      <c r="N26" s="141">
        <v>1.4000111607707909E-2</v>
      </c>
      <c r="O26" s="81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5"/>
      <c r="DN26" s="135"/>
      <c r="DO26" s="135"/>
      <c r="DP26" s="135"/>
      <c r="DQ26" s="135"/>
      <c r="DR26" s="135"/>
      <c r="DS26" s="135"/>
      <c r="DT26" s="135"/>
      <c r="DU26" s="135"/>
      <c r="DV26" s="135"/>
      <c r="DW26" s="135"/>
      <c r="DX26" s="135"/>
      <c r="DY26" s="135"/>
      <c r="DZ26" s="135"/>
      <c r="EA26" s="135"/>
      <c r="EB26" s="135"/>
      <c r="EC26" s="135"/>
      <c r="ED26" s="135"/>
      <c r="EE26" s="135"/>
      <c r="EF26" s="135"/>
      <c r="EG26" s="135"/>
      <c r="EH26" s="135"/>
      <c r="EI26" s="135"/>
      <c r="EJ26" s="135"/>
      <c r="EK26" s="135"/>
      <c r="EL26" s="135"/>
      <c r="EM26" s="135"/>
    </row>
    <row r="27" spans="1:143" s="142" customFormat="1">
      <c r="A27" s="143" t="s">
        <v>39</v>
      </c>
      <c r="B27" s="150" t="str">
        <f>A35</f>
        <v>Herb</v>
      </c>
      <c r="C27" s="140">
        <v>1</v>
      </c>
      <c r="D27" s="43">
        <v>0</v>
      </c>
      <c r="E27" s="43">
        <v>0.5</v>
      </c>
      <c r="F27" s="140">
        <v>4.3074827406798497E-13</v>
      </c>
      <c r="G27" s="43">
        <v>1.4449331490768733E-7</v>
      </c>
      <c r="H27" s="140">
        <v>1.7947844752832705E-9</v>
      </c>
      <c r="I27" s="43">
        <v>5.3516042558402713E-4</v>
      </c>
      <c r="J27" s="140">
        <v>1.7952152235573385E-9</v>
      </c>
      <c r="K27" s="141">
        <v>5.3530491889893482E-4</v>
      </c>
      <c r="L27" s="140">
        <v>7.7499999999999999E-2</v>
      </c>
      <c r="M27" s="43">
        <v>5.3530671411415836E-4</v>
      </c>
      <c r="N27" s="141">
        <v>7.8035306714114155E-2</v>
      </c>
      <c r="O27" s="81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/>
      <c r="DL27" s="135"/>
      <c r="DM27" s="135"/>
      <c r="DN27" s="135"/>
      <c r="DO27" s="135"/>
      <c r="DP27" s="135"/>
      <c r="DQ27" s="135"/>
      <c r="DR27" s="135"/>
      <c r="DS27" s="135"/>
      <c r="DT27" s="135"/>
      <c r="DU27" s="135"/>
      <c r="DV27" s="135"/>
      <c r="DW27" s="135"/>
      <c r="DX27" s="135"/>
      <c r="DY27" s="135"/>
      <c r="DZ27" s="135"/>
      <c r="EA27" s="135"/>
      <c r="EB27" s="135"/>
      <c r="EC27" s="135"/>
      <c r="ED27" s="135"/>
      <c r="EE27" s="135"/>
      <c r="EF27" s="135"/>
      <c r="EG27" s="135"/>
      <c r="EH27" s="135"/>
      <c r="EI27" s="135"/>
      <c r="EJ27" s="135"/>
      <c r="EK27" s="135"/>
      <c r="EL27" s="135"/>
      <c r="EM27" s="135"/>
    </row>
    <row r="28" spans="1:143" s="137" customFormat="1">
      <c r="A28" s="143" t="s">
        <v>40</v>
      </c>
      <c r="B28" s="154"/>
      <c r="C28" s="140">
        <v>1</v>
      </c>
      <c r="D28" s="43">
        <v>0</v>
      </c>
      <c r="E28" s="43">
        <v>0.5</v>
      </c>
      <c r="F28" s="140">
        <v>4.8296751445644998E-14</v>
      </c>
      <c r="G28" s="43">
        <v>1.1942509817073829E-7</v>
      </c>
      <c r="H28" s="140">
        <v>2.0123646435685414E-10</v>
      </c>
      <c r="I28" s="43">
        <v>4.4231517841014184E-4</v>
      </c>
      <c r="J28" s="140">
        <v>2.0128476110829979E-10</v>
      </c>
      <c r="K28" s="141">
        <v>4.4243460350831256E-4</v>
      </c>
      <c r="L28" s="140">
        <v>7.7499999999999999E-2</v>
      </c>
      <c r="M28" s="43">
        <v>4.4243480479307367E-4</v>
      </c>
      <c r="N28" s="141">
        <v>7.794243480479307E-2</v>
      </c>
      <c r="O28" s="81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5"/>
      <c r="BT28" s="135"/>
      <c r="BU28" s="135"/>
      <c r="BV28" s="135"/>
      <c r="BW28" s="135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/>
      <c r="CZ28" s="135"/>
      <c r="DA28" s="135"/>
      <c r="DB28" s="135"/>
      <c r="DC28" s="135"/>
      <c r="DD28" s="135"/>
      <c r="DE28" s="135"/>
      <c r="DF28" s="135"/>
      <c r="DG28" s="135"/>
      <c r="DH28" s="135"/>
      <c r="DI28" s="135"/>
      <c r="DJ28" s="135"/>
      <c r="DK28" s="135"/>
      <c r="DL28" s="135"/>
      <c r="DM28" s="135"/>
      <c r="DN28" s="135"/>
      <c r="DO28" s="135"/>
      <c r="DP28" s="135"/>
      <c r="DQ28" s="135"/>
      <c r="DR28" s="135"/>
      <c r="DS28" s="135"/>
      <c r="DT28" s="135"/>
      <c r="DU28" s="135"/>
      <c r="DV28" s="135"/>
      <c r="DW28" s="135"/>
      <c r="DX28" s="135"/>
      <c r="DY28" s="135"/>
      <c r="DZ28" s="135"/>
      <c r="EA28" s="135"/>
      <c r="EB28" s="135"/>
      <c r="EC28" s="135"/>
      <c r="ED28" s="135"/>
      <c r="EE28" s="135"/>
      <c r="EF28" s="135"/>
      <c r="EG28" s="135"/>
      <c r="EH28" s="135"/>
      <c r="EI28" s="135"/>
      <c r="EJ28" s="135"/>
      <c r="EK28" s="135"/>
      <c r="EL28" s="135"/>
      <c r="EM28" s="135"/>
    </row>
    <row r="29" spans="1:143" s="142" customFormat="1">
      <c r="A29" s="139" t="s">
        <v>41</v>
      </c>
      <c r="B29" s="150" t="str">
        <f>A55</f>
        <v>Reptile</v>
      </c>
      <c r="C29" s="140">
        <v>0</v>
      </c>
      <c r="D29" s="43">
        <v>0.3</v>
      </c>
      <c r="E29" s="43">
        <v>0.5</v>
      </c>
      <c r="F29" s="140">
        <v>1.7236612233933831E-15</v>
      </c>
      <c r="G29" s="43">
        <v>2.522210838856985E-8</v>
      </c>
      <c r="H29" s="140">
        <v>6.2243321955872165E-11</v>
      </c>
      <c r="I29" s="43">
        <v>4.967991046233456E-4</v>
      </c>
      <c r="J29" s="140">
        <v>6.2245045617095563E-11</v>
      </c>
      <c r="K29" s="141">
        <v>4.9682432673173421E-4</v>
      </c>
      <c r="L29" s="140">
        <v>2.8700000000000002E-3</v>
      </c>
      <c r="M29" s="43">
        <v>4.9682438897677981E-4</v>
      </c>
      <c r="N29" s="141">
        <v>3.3668243889767801E-3</v>
      </c>
      <c r="O29" s="81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35"/>
      <c r="DN29" s="135"/>
      <c r="DO29" s="135"/>
      <c r="DP29" s="135"/>
      <c r="DQ29" s="135"/>
      <c r="DR29" s="135"/>
      <c r="DS29" s="135"/>
      <c r="DT29" s="135"/>
      <c r="DU29" s="135"/>
      <c r="DV29" s="135"/>
      <c r="DW29" s="135"/>
      <c r="DX29" s="135"/>
      <c r="DY29" s="135"/>
      <c r="DZ29" s="135"/>
      <c r="EA29" s="135"/>
      <c r="EB29" s="135"/>
      <c r="EC29" s="135"/>
      <c r="ED29" s="135"/>
      <c r="EE29" s="135"/>
      <c r="EF29" s="135"/>
      <c r="EG29" s="135"/>
      <c r="EH29" s="135"/>
      <c r="EI29" s="135"/>
      <c r="EJ29" s="135"/>
      <c r="EK29" s="135"/>
      <c r="EL29" s="135"/>
      <c r="EM29" s="135"/>
    </row>
    <row r="30" spans="1:143" s="142" customFormat="1">
      <c r="A30" s="143" t="s">
        <v>42</v>
      </c>
      <c r="B30" s="150" t="str">
        <f>A36</f>
        <v>Herbivore mammal</v>
      </c>
      <c r="C30" s="140">
        <v>0</v>
      </c>
      <c r="D30" s="43">
        <v>0.7</v>
      </c>
      <c r="E30" s="43">
        <v>0.1</v>
      </c>
      <c r="F30" s="140">
        <v>1.464513541362712E-15</v>
      </c>
      <c r="G30" s="43">
        <v>3.2133690029644362E-8</v>
      </c>
      <c r="H30" s="140">
        <v>1.5691216514600488E-11</v>
      </c>
      <c r="I30" s="43">
        <v>3.213369002964436E-4</v>
      </c>
      <c r="J30" s="140">
        <v>1.569268102814185E-11</v>
      </c>
      <c r="K30" s="141">
        <v>3.2136903398647326E-4</v>
      </c>
      <c r="L30" s="140">
        <v>2.99E-3</v>
      </c>
      <c r="M30" s="43">
        <v>3.213690496791543E-4</v>
      </c>
      <c r="N30" s="141">
        <v>3.3113690496791542E-3</v>
      </c>
      <c r="O30" s="81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5"/>
      <c r="DE30" s="135"/>
      <c r="DF30" s="135"/>
      <c r="DG30" s="135"/>
      <c r="DH30" s="135"/>
      <c r="DI30" s="135"/>
      <c r="DJ30" s="135"/>
      <c r="DK30" s="135"/>
      <c r="DL30" s="135"/>
      <c r="DM30" s="135"/>
      <c r="DN30" s="135"/>
      <c r="DO30" s="135"/>
      <c r="DP30" s="135"/>
      <c r="DQ30" s="135"/>
      <c r="DR30" s="135"/>
      <c r="DS30" s="135"/>
      <c r="DT30" s="135"/>
      <c r="DU30" s="135"/>
      <c r="DV30" s="135"/>
      <c r="DW30" s="135"/>
      <c r="DX30" s="135"/>
      <c r="DY30" s="135"/>
      <c r="DZ30" s="135"/>
      <c r="EA30" s="135"/>
      <c r="EB30" s="135"/>
      <c r="EC30" s="135"/>
      <c r="ED30" s="135"/>
      <c r="EE30" s="135"/>
      <c r="EF30" s="135"/>
      <c r="EG30" s="135"/>
      <c r="EH30" s="135"/>
      <c r="EI30" s="135"/>
      <c r="EJ30" s="135"/>
      <c r="EK30" s="135"/>
      <c r="EL30" s="135"/>
      <c r="EM30" s="135"/>
    </row>
    <row r="31" spans="1:143" s="142" customFormat="1">
      <c r="A31" s="143" t="s">
        <v>43</v>
      </c>
      <c r="B31" s="150" t="str">
        <f>A55</f>
        <v>Reptile</v>
      </c>
      <c r="C31" s="140">
        <v>0.1</v>
      </c>
      <c r="D31" s="43">
        <v>0.9</v>
      </c>
      <c r="E31" s="43">
        <v>0</v>
      </c>
      <c r="F31" s="140">
        <v>6.3200911524424052E-15</v>
      </c>
      <c r="G31" s="43">
        <v>5.04442167771397E-8</v>
      </c>
      <c r="H31" s="140">
        <v>4.3091530584834575E-11</v>
      </c>
      <c r="I31" s="43">
        <v>3.4393784166231617E-4</v>
      </c>
      <c r="J31" s="140">
        <v>4.309785067598702E-11</v>
      </c>
      <c r="K31" s="141">
        <v>3.4398828587909333E-4</v>
      </c>
      <c r="L31" s="140">
        <v>2.8700000000000002E-3</v>
      </c>
      <c r="M31" s="43">
        <v>3.4398832897694403E-4</v>
      </c>
      <c r="N31" s="141">
        <v>3.2139883289769443E-3</v>
      </c>
      <c r="O31" s="81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/>
      <c r="DL31" s="135"/>
      <c r="DM31" s="135"/>
      <c r="DN31" s="135"/>
      <c r="DO31" s="135"/>
      <c r="DP31" s="135"/>
      <c r="DQ31" s="135"/>
      <c r="DR31" s="135"/>
      <c r="DS31" s="135"/>
      <c r="DT31" s="135"/>
      <c r="DU31" s="135"/>
      <c r="DV31" s="135"/>
      <c r="DW31" s="135"/>
      <c r="DX31" s="135"/>
      <c r="DY31" s="135"/>
      <c r="DZ31" s="135"/>
      <c r="EA31" s="135"/>
      <c r="EB31" s="135"/>
      <c r="EC31" s="135"/>
      <c r="ED31" s="135"/>
      <c r="EE31" s="135"/>
      <c r="EF31" s="135"/>
      <c r="EG31" s="135"/>
      <c r="EH31" s="135"/>
      <c r="EI31" s="135"/>
      <c r="EJ31" s="135"/>
      <c r="EK31" s="135"/>
      <c r="EL31" s="135"/>
      <c r="EM31" s="135"/>
    </row>
    <row r="32" spans="1:143" s="142" customFormat="1">
      <c r="A32" s="143" t="s">
        <v>44</v>
      </c>
      <c r="B32" s="150" t="str">
        <f>A14</f>
        <v>Bird egg</v>
      </c>
      <c r="C32" s="140">
        <v>0</v>
      </c>
      <c r="D32" s="43">
        <v>0</v>
      </c>
      <c r="E32" s="43">
        <v>1</v>
      </c>
      <c r="F32" s="140">
        <v>0</v>
      </c>
      <c r="G32" s="43">
        <v>2.5252029512966984E-8</v>
      </c>
      <c r="H32" s="140">
        <v>2.6904646897987724E-10</v>
      </c>
      <c r="I32" s="43">
        <v>8.4173431709889945E-4</v>
      </c>
      <c r="J32" s="140">
        <v>2.6904646897987724E-10</v>
      </c>
      <c r="K32" s="141">
        <v>8.4175956912841245E-4</v>
      </c>
      <c r="L32" s="140">
        <v>9.7199999999999995E-3</v>
      </c>
      <c r="M32" s="43">
        <v>8.4175983817488147E-4</v>
      </c>
      <c r="N32" s="141">
        <v>1.0561759838174881E-2</v>
      </c>
      <c r="O32" s="81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/>
      <c r="DL32" s="135"/>
      <c r="DM32" s="135"/>
      <c r="DN32" s="135"/>
      <c r="DO32" s="135"/>
      <c r="DP32" s="135"/>
      <c r="DQ32" s="135"/>
      <c r="DR32" s="135"/>
      <c r="DS32" s="135"/>
      <c r="DT32" s="135"/>
      <c r="DU32" s="135"/>
      <c r="DV32" s="135"/>
      <c r="DW32" s="135"/>
      <c r="DX32" s="135"/>
      <c r="DY32" s="135"/>
      <c r="DZ32" s="135"/>
      <c r="EA32" s="135"/>
      <c r="EB32" s="135"/>
      <c r="EC32" s="135"/>
      <c r="ED32" s="135"/>
      <c r="EE32" s="135"/>
      <c r="EF32" s="135"/>
      <c r="EG32" s="135"/>
      <c r="EH32" s="135"/>
      <c r="EI32" s="135"/>
      <c r="EJ32" s="135"/>
      <c r="EK32" s="135"/>
      <c r="EL32" s="135"/>
      <c r="EM32" s="135"/>
    </row>
    <row r="33" spans="1:143" s="142" customFormat="1">
      <c r="A33" s="143" t="s">
        <v>45</v>
      </c>
      <c r="B33" s="150" t="str">
        <f>A36</f>
        <v>Herbivore mammal</v>
      </c>
      <c r="C33" s="140">
        <v>0</v>
      </c>
      <c r="D33" s="43">
        <v>0.7</v>
      </c>
      <c r="E33" s="43">
        <v>0.1</v>
      </c>
      <c r="F33" s="140">
        <v>1.464513541362712E-15</v>
      </c>
      <c r="G33" s="43">
        <v>3.2133690029644362E-8</v>
      </c>
      <c r="H33" s="140">
        <v>1.5691216514600488E-11</v>
      </c>
      <c r="I33" s="43">
        <v>3.213369002964436E-4</v>
      </c>
      <c r="J33" s="140">
        <v>1.569268102814185E-11</v>
      </c>
      <c r="K33" s="141">
        <v>3.2136903398647326E-4</v>
      </c>
      <c r="L33" s="140">
        <v>2.99E-3</v>
      </c>
      <c r="M33" s="43">
        <v>3.213690496791543E-4</v>
      </c>
      <c r="N33" s="141">
        <v>3.3113690496791542E-3</v>
      </c>
      <c r="O33" s="81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  <c r="DQ33" s="135"/>
      <c r="DR33" s="135"/>
      <c r="DS33" s="135"/>
      <c r="DT33" s="135"/>
      <c r="DU33" s="135"/>
      <c r="DV33" s="135"/>
      <c r="DW33" s="135"/>
      <c r="DX33" s="135"/>
      <c r="DY33" s="135"/>
      <c r="DZ33" s="135"/>
      <c r="EA33" s="135"/>
      <c r="EB33" s="135"/>
      <c r="EC33" s="135"/>
      <c r="ED33" s="135"/>
      <c r="EE33" s="135"/>
      <c r="EF33" s="135"/>
      <c r="EG33" s="135"/>
      <c r="EH33" s="135"/>
      <c r="EI33" s="135"/>
      <c r="EJ33" s="135"/>
      <c r="EK33" s="135"/>
      <c r="EL33" s="135"/>
      <c r="EM33" s="135"/>
    </row>
    <row r="34" spans="1:143" s="142" customFormat="1">
      <c r="A34" s="139" t="s">
        <v>128</v>
      </c>
      <c r="B34" s="150" t="str">
        <f>A55</f>
        <v>Reptile</v>
      </c>
      <c r="C34" s="140">
        <v>0</v>
      </c>
      <c r="D34" s="43">
        <v>0.5</v>
      </c>
      <c r="E34" s="43">
        <v>0.5</v>
      </c>
      <c r="F34" s="140">
        <v>2.8727687056556386E-15</v>
      </c>
      <c r="G34" s="43">
        <v>3.4393784166231613E-8</v>
      </c>
      <c r="H34" s="140">
        <v>7.1819217641390959E-11</v>
      </c>
      <c r="I34" s="43">
        <v>5.7322973610386024E-4</v>
      </c>
      <c r="J34" s="140">
        <v>7.1822090410096614E-11</v>
      </c>
      <c r="K34" s="141">
        <v>5.7326412988802642E-4</v>
      </c>
      <c r="L34" s="140">
        <v>2.8700000000000002E-3</v>
      </c>
      <c r="M34" s="43">
        <v>5.732642017101168E-4</v>
      </c>
      <c r="N34" s="141">
        <v>3.4432642017101171E-3</v>
      </c>
      <c r="O34" s="81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5"/>
      <c r="DE34" s="135"/>
      <c r="DF34" s="135"/>
      <c r="DG34" s="135"/>
      <c r="DH34" s="135"/>
      <c r="DI34" s="135"/>
      <c r="DJ34" s="135"/>
      <c r="DK34" s="135"/>
      <c r="DL34" s="135"/>
      <c r="DM34" s="135"/>
      <c r="DN34" s="135"/>
      <c r="DO34" s="135"/>
      <c r="DP34" s="135"/>
      <c r="DQ34" s="135"/>
      <c r="DR34" s="135"/>
      <c r="DS34" s="135"/>
      <c r="DT34" s="135"/>
      <c r="DU34" s="135"/>
      <c r="DV34" s="135"/>
      <c r="DW34" s="135"/>
      <c r="DX34" s="135"/>
      <c r="DY34" s="135"/>
      <c r="DZ34" s="135"/>
      <c r="EA34" s="135"/>
      <c r="EB34" s="135"/>
      <c r="EC34" s="135"/>
      <c r="ED34" s="135"/>
      <c r="EE34" s="135"/>
      <c r="EF34" s="135"/>
      <c r="EG34" s="135"/>
      <c r="EH34" s="135"/>
      <c r="EI34" s="135"/>
      <c r="EJ34" s="135"/>
      <c r="EK34" s="135"/>
      <c r="EL34" s="135"/>
      <c r="EM34" s="135"/>
    </row>
    <row r="35" spans="1:143" s="137" customFormat="1">
      <c r="A35" s="143" t="s">
        <v>37</v>
      </c>
      <c r="B35" s="154"/>
      <c r="C35" s="140">
        <v>1</v>
      </c>
      <c r="D35" s="43">
        <v>0</v>
      </c>
      <c r="E35" s="43">
        <v>0.5</v>
      </c>
      <c r="F35" s="140">
        <v>4.3074827406798497E-13</v>
      </c>
      <c r="G35" s="43">
        <v>1.4449331490768733E-7</v>
      </c>
      <c r="H35" s="140">
        <v>1.7947844752832705E-9</v>
      </c>
      <c r="I35" s="43">
        <v>5.3516042558402713E-4</v>
      </c>
      <c r="J35" s="140">
        <v>1.7952152235573385E-9</v>
      </c>
      <c r="K35" s="141">
        <v>5.3530491889893482E-4</v>
      </c>
      <c r="L35" s="140">
        <v>7.7499999999999999E-2</v>
      </c>
      <c r="M35" s="43">
        <v>5.3530671411415836E-4</v>
      </c>
      <c r="N35" s="141">
        <v>7.8035306714114155E-2</v>
      </c>
      <c r="O35" s="81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5"/>
      <c r="BX35" s="135"/>
      <c r="BY35" s="135"/>
      <c r="BZ35" s="135"/>
      <c r="CA35" s="135"/>
      <c r="CB35" s="135"/>
      <c r="CC35" s="135"/>
      <c r="CD35" s="135"/>
      <c r="CE35" s="135"/>
      <c r="CF35" s="135"/>
      <c r="CG35" s="135"/>
      <c r="CH35" s="135"/>
      <c r="CI35" s="135"/>
      <c r="CJ35" s="135"/>
      <c r="CK35" s="135"/>
      <c r="CL35" s="135"/>
      <c r="CM35" s="135"/>
      <c r="CN35" s="135"/>
      <c r="CO35" s="135"/>
      <c r="CP35" s="135"/>
      <c r="CQ35" s="135"/>
      <c r="CR35" s="135"/>
      <c r="CS35" s="135"/>
      <c r="CT35" s="135"/>
      <c r="CU35" s="135"/>
      <c r="CV35" s="135"/>
      <c r="CW35" s="135"/>
      <c r="CX35" s="135"/>
      <c r="CY35" s="135"/>
      <c r="CZ35" s="135"/>
      <c r="DA35" s="135"/>
      <c r="DB35" s="135"/>
      <c r="DC35" s="135"/>
      <c r="DD35" s="135"/>
      <c r="DE35" s="135"/>
      <c r="DF35" s="135"/>
      <c r="DG35" s="135"/>
      <c r="DH35" s="135"/>
      <c r="DI35" s="135"/>
      <c r="DJ35" s="135"/>
      <c r="DK35" s="135"/>
      <c r="DL35" s="135"/>
      <c r="DM35" s="135"/>
      <c r="DN35" s="135"/>
      <c r="DO35" s="135"/>
      <c r="DP35" s="135"/>
      <c r="DQ35" s="135"/>
      <c r="DR35" s="135"/>
      <c r="DS35" s="135"/>
      <c r="DT35" s="135"/>
      <c r="DU35" s="135"/>
      <c r="DV35" s="135"/>
      <c r="DW35" s="135"/>
      <c r="DX35" s="135"/>
      <c r="DY35" s="135"/>
      <c r="DZ35" s="135"/>
      <c r="EA35" s="135"/>
      <c r="EB35" s="135"/>
      <c r="EC35" s="135"/>
      <c r="ED35" s="135"/>
      <c r="EE35" s="135"/>
      <c r="EF35" s="135"/>
      <c r="EG35" s="135"/>
      <c r="EH35" s="135"/>
      <c r="EI35" s="135"/>
      <c r="EJ35" s="135"/>
      <c r="EK35" s="135"/>
      <c r="EL35" s="135"/>
      <c r="EM35" s="135"/>
    </row>
    <row r="36" spans="1:143" s="137" customFormat="1">
      <c r="A36" s="143" t="s">
        <v>119</v>
      </c>
      <c r="B36" s="154"/>
      <c r="C36" s="140">
        <v>0.5</v>
      </c>
      <c r="D36" s="43">
        <v>0.5</v>
      </c>
      <c r="E36" s="43">
        <v>0</v>
      </c>
      <c r="F36" s="140">
        <v>3.1382433029200977E-15</v>
      </c>
      <c r="G36" s="43">
        <v>6.4267380059288724E-8</v>
      </c>
      <c r="H36" s="140">
        <v>8.7173425081113823E-12</v>
      </c>
      <c r="I36" s="43">
        <v>1.7852050016469091E-4</v>
      </c>
      <c r="J36" s="140">
        <v>8.7204807514143024E-12</v>
      </c>
      <c r="K36" s="141">
        <v>1.7858476754475019E-4</v>
      </c>
      <c r="L36" s="140">
        <v>2.99E-3</v>
      </c>
      <c r="M36" s="43">
        <v>1.7858477626523094E-4</v>
      </c>
      <c r="N36" s="141">
        <v>3.1685847762652308E-3</v>
      </c>
      <c r="O36" s="81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L36" s="135"/>
      <c r="CM36" s="135"/>
      <c r="CN36" s="135"/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5"/>
      <c r="DE36" s="135"/>
      <c r="DF36" s="135"/>
      <c r="DG36" s="135"/>
      <c r="DH36" s="135"/>
      <c r="DI36" s="135"/>
      <c r="DJ36" s="135"/>
      <c r="DK36" s="135"/>
      <c r="DL36" s="135"/>
      <c r="DM36" s="135"/>
      <c r="DN36" s="135"/>
      <c r="DO36" s="135"/>
      <c r="DP36" s="135"/>
      <c r="DQ36" s="135"/>
      <c r="DR36" s="135"/>
      <c r="DS36" s="135"/>
      <c r="DT36" s="135"/>
      <c r="DU36" s="135"/>
      <c r="DV36" s="135"/>
      <c r="DW36" s="135"/>
      <c r="DX36" s="135"/>
      <c r="DY36" s="135"/>
      <c r="DZ36" s="135"/>
      <c r="EA36" s="135"/>
      <c r="EB36" s="135"/>
      <c r="EC36" s="135"/>
      <c r="ED36" s="135"/>
      <c r="EE36" s="135"/>
      <c r="EF36" s="135"/>
      <c r="EG36" s="135"/>
      <c r="EH36" s="135"/>
      <c r="EI36" s="135"/>
      <c r="EJ36" s="135"/>
      <c r="EK36" s="135"/>
      <c r="EL36" s="135"/>
      <c r="EM36" s="135"/>
    </row>
    <row r="37" spans="1:143" s="142" customFormat="1">
      <c r="A37" s="139" t="s">
        <v>46</v>
      </c>
      <c r="B37" s="150" t="str">
        <f>A55</f>
        <v>Reptile</v>
      </c>
      <c r="C37" s="140">
        <v>0</v>
      </c>
      <c r="D37" s="43">
        <v>0.5</v>
      </c>
      <c r="E37" s="43">
        <v>0.5</v>
      </c>
      <c r="F37" s="140">
        <v>2.8727687056556386E-15</v>
      </c>
      <c r="G37" s="43">
        <v>3.4393784166231613E-8</v>
      </c>
      <c r="H37" s="140">
        <v>7.1819217641390959E-11</v>
      </c>
      <c r="I37" s="43">
        <v>5.7322973610386024E-4</v>
      </c>
      <c r="J37" s="140">
        <v>7.1822090410096614E-11</v>
      </c>
      <c r="K37" s="141">
        <v>5.7326412988802642E-4</v>
      </c>
      <c r="L37" s="140">
        <v>2.8700000000000002E-3</v>
      </c>
      <c r="M37" s="43">
        <v>5.732642017101168E-4</v>
      </c>
      <c r="N37" s="141">
        <v>3.4432642017101171E-3</v>
      </c>
      <c r="O37" s="81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/>
      <c r="DL37" s="135"/>
      <c r="DM37" s="135"/>
      <c r="DN37" s="135"/>
      <c r="DO37" s="135"/>
      <c r="DP37" s="135"/>
      <c r="DQ37" s="135"/>
      <c r="DR37" s="135"/>
      <c r="DS37" s="135"/>
      <c r="DT37" s="135"/>
      <c r="DU37" s="135"/>
      <c r="DV37" s="135"/>
      <c r="DW37" s="135"/>
      <c r="DX37" s="135"/>
      <c r="DY37" s="135"/>
      <c r="DZ37" s="135"/>
      <c r="EA37" s="135"/>
      <c r="EB37" s="135"/>
      <c r="EC37" s="135"/>
      <c r="ED37" s="135"/>
      <c r="EE37" s="135"/>
      <c r="EF37" s="135"/>
      <c r="EG37" s="135"/>
      <c r="EH37" s="135"/>
      <c r="EI37" s="135"/>
      <c r="EJ37" s="135"/>
      <c r="EK37" s="135"/>
      <c r="EL37" s="135"/>
      <c r="EM37" s="135"/>
    </row>
    <row r="38" spans="1:143" s="142" customFormat="1">
      <c r="A38" s="139" t="s">
        <v>47</v>
      </c>
      <c r="B38" s="150" t="str">
        <f>A55</f>
        <v>Reptile</v>
      </c>
      <c r="C38" s="140">
        <v>0</v>
      </c>
      <c r="D38" s="43">
        <v>0.3</v>
      </c>
      <c r="E38" s="43">
        <v>0.5</v>
      </c>
      <c r="F38" s="140">
        <v>1.7236612233933831E-15</v>
      </c>
      <c r="G38" s="43">
        <v>2.522210838856985E-8</v>
      </c>
      <c r="H38" s="140">
        <v>6.2243321955872165E-11</v>
      </c>
      <c r="I38" s="43">
        <v>4.967991046233456E-4</v>
      </c>
      <c r="J38" s="140">
        <v>6.2245045617095563E-11</v>
      </c>
      <c r="K38" s="141">
        <v>4.9682432673173421E-4</v>
      </c>
      <c r="L38" s="140">
        <v>2.8700000000000002E-3</v>
      </c>
      <c r="M38" s="43">
        <v>4.9682438897677981E-4</v>
      </c>
      <c r="N38" s="141">
        <v>3.3668243889767801E-3</v>
      </c>
      <c r="O38" s="81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5"/>
      <c r="BQ38" s="135"/>
      <c r="BR38" s="135"/>
      <c r="BS38" s="135"/>
      <c r="BT38" s="135"/>
      <c r="BU38" s="135"/>
      <c r="BV38" s="135"/>
      <c r="BW38" s="135"/>
      <c r="BX38" s="135"/>
      <c r="BY38" s="135"/>
      <c r="BZ38" s="135"/>
      <c r="CA38" s="135"/>
      <c r="CB38" s="135"/>
      <c r="CC38" s="135"/>
      <c r="CD38" s="135"/>
      <c r="CE38" s="135"/>
      <c r="CF38" s="135"/>
      <c r="CG38" s="135"/>
      <c r="CH38" s="135"/>
      <c r="CI38" s="135"/>
      <c r="CJ38" s="135"/>
      <c r="CK38" s="135"/>
      <c r="CL38" s="135"/>
      <c r="CM38" s="135"/>
      <c r="CN38" s="135"/>
      <c r="CO38" s="135"/>
      <c r="CP38" s="135"/>
      <c r="CQ38" s="135"/>
      <c r="CR38" s="135"/>
      <c r="CS38" s="135"/>
      <c r="CT38" s="135"/>
      <c r="CU38" s="135"/>
      <c r="CV38" s="135"/>
      <c r="CW38" s="135"/>
      <c r="CX38" s="135"/>
      <c r="CY38" s="135"/>
      <c r="CZ38" s="135"/>
      <c r="DA38" s="135"/>
      <c r="DB38" s="135"/>
      <c r="DC38" s="135"/>
      <c r="DD38" s="135"/>
      <c r="DE38" s="135"/>
      <c r="DF38" s="135"/>
      <c r="DG38" s="135"/>
      <c r="DH38" s="135"/>
      <c r="DI38" s="135"/>
      <c r="DJ38" s="135"/>
      <c r="DK38" s="135"/>
      <c r="DL38" s="135"/>
      <c r="DM38" s="135"/>
      <c r="DN38" s="135"/>
      <c r="DO38" s="135"/>
      <c r="DP38" s="135"/>
      <c r="DQ38" s="135"/>
      <c r="DR38" s="135"/>
      <c r="DS38" s="135"/>
      <c r="DT38" s="135"/>
      <c r="DU38" s="135"/>
      <c r="DV38" s="135"/>
      <c r="DW38" s="135"/>
      <c r="DX38" s="135"/>
      <c r="DY38" s="135"/>
      <c r="DZ38" s="135"/>
      <c r="EA38" s="135"/>
      <c r="EB38" s="135"/>
      <c r="EC38" s="135"/>
      <c r="ED38" s="135"/>
      <c r="EE38" s="135"/>
      <c r="EF38" s="135"/>
      <c r="EG38" s="135"/>
      <c r="EH38" s="135"/>
      <c r="EI38" s="135"/>
      <c r="EJ38" s="135"/>
      <c r="EK38" s="135"/>
      <c r="EL38" s="135"/>
      <c r="EM38" s="135"/>
    </row>
    <row r="39" spans="1:143" s="142" customFormat="1">
      <c r="A39" s="143" t="s">
        <v>48</v>
      </c>
      <c r="B39" s="150" t="str">
        <f>A36</f>
        <v>Herbivore mammal</v>
      </c>
      <c r="C39" s="140">
        <v>0</v>
      </c>
      <c r="D39" s="43">
        <v>0.7</v>
      </c>
      <c r="E39" s="43">
        <v>0.1</v>
      </c>
      <c r="F39" s="140">
        <v>1.464513541362712E-15</v>
      </c>
      <c r="G39" s="43">
        <v>3.2133690029644362E-8</v>
      </c>
      <c r="H39" s="140">
        <v>1.5691216514600488E-11</v>
      </c>
      <c r="I39" s="43">
        <v>3.213369002964436E-4</v>
      </c>
      <c r="J39" s="140">
        <v>1.569268102814185E-11</v>
      </c>
      <c r="K39" s="141">
        <v>3.2136903398647326E-4</v>
      </c>
      <c r="L39" s="140">
        <v>2.99E-3</v>
      </c>
      <c r="M39" s="43">
        <v>3.213690496791543E-4</v>
      </c>
      <c r="N39" s="141">
        <v>3.3113690496791542E-3</v>
      </c>
      <c r="O39" s="81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5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5"/>
      <c r="DE39" s="135"/>
      <c r="DF39" s="135"/>
      <c r="DG39" s="135"/>
      <c r="DH39" s="135"/>
      <c r="DI39" s="135"/>
      <c r="DJ39" s="135"/>
      <c r="DK39" s="135"/>
      <c r="DL39" s="135"/>
      <c r="DM39" s="135"/>
      <c r="DN39" s="135"/>
      <c r="DO39" s="135"/>
      <c r="DP39" s="135"/>
      <c r="DQ39" s="135"/>
      <c r="DR39" s="135"/>
      <c r="DS39" s="135"/>
      <c r="DT39" s="135"/>
      <c r="DU39" s="135"/>
      <c r="DV39" s="135"/>
      <c r="DW39" s="135"/>
      <c r="DX39" s="135"/>
      <c r="DY39" s="135"/>
      <c r="DZ39" s="135"/>
      <c r="EA39" s="135"/>
      <c r="EB39" s="135"/>
      <c r="EC39" s="135"/>
      <c r="ED39" s="135"/>
      <c r="EE39" s="135"/>
      <c r="EF39" s="135"/>
      <c r="EG39" s="135"/>
      <c r="EH39" s="135"/>
      <c r="EI39" s="135"/>
      <c r="EJ39" s="135"/>
      <c r="EK39" s="135"/>
      <c r="EL39" s="135"/>
      <c r="EM39" s="135"/>
    </row>
    <row r="40" spans="1:143" s="142" customFormat="1">
      <c r="A40" s="143" t="s">
        <v>49</v>
      </c>
      <c r="B40" s="150" t="str">
        <f>A17</f>
        <v>Carnivore mammal</v>
      </c>
      <c r="C40" s="140">
        <v>0</v>
      </c>
      <c r="D40" s="43">
        <v>0.7</v>
      </c>
      <c r="E40" s="43">
        <v>0.1</v>
      </c>
      <c r="F40" s="140">
        <v>2.3433491959978971E-15</v>
      </c>
      <c r="G40" s="43">
        <v>3.0886614288048443E-8</v>
      </c>
      <c r="H40" s="140">
        <v>2.5107312814263179E-11</v>
      </c>
      <c r="I40" s="43">
        <v>3.0886614288048439E-4</v>
      </c>
      <c r="J40" s="140">
        <v>2.5109656163459177E-11</v>
      </c>
      <c r="K40" s="141">
        <v>3.0889702949477244E-4</v>
      </c>
      <c r="L40" s="140">
        <v>2.2599999999999999E-3</v>
      </c>
      <c r="M40" s="43">
        <v>3.088970546044286E-4</v>
      </c>
      <c r="N40" s="141">
        <v>2.5688970546044283E-3</v>
      </c>
      <c r="O40" s="81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5"/>
      <c r="BR40" s="135"/>
      <c r="BS40" s="135"/>
      <c r="BT40" s="135"/>
      <c r="BU40" s="135"/>
      <c r="BV40" s="135"/>
      <c r="BW40" s="135"/>
      <c r="BX40" s="135"/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5"/>
      <c r="CJ40" s="135"/>
      <c r="CK40" s="135"/>
      <c r="CL40" s="135"/>
      <c r="CM40" s="135"/>
      <c r="CN40" s="135"/>
      <c r="CO40" s="135"/>
      <c r="CP40" s="135"/>
      <c r="CQ40" s="135"/>
      <c r="CR40" s="135"/>
      <c r="CS40" s="135"/>
      <c r="CT40" s="135"/>
      <c r="CU40" s="135"/>
      <c r="CV40" s="135"/>
      <c r="CW40" s="135"/>
      <c r="CX40" s="135"/>
      <c r="CY40" s="135"/>
      <c r="CZ40" s="135"/>
      <c r="DA40" s="135"/>
      <c r="DB40" s="135"/>
      <c r="DC40" s="135"/>
      <c r="DD40" s="135"/>
      <c r="DE40" s="135"/>
      <c r="DF40" s="135"/>
      <c r="DG40" s="135"/>
      <c r="DH40" s="135"/>
      <c r="DI40" s="135"/>
      <c r="DJ40" s="135"/>
      <c r="DK40" s="135"/>
      <c r="DL40" s="135"/>
      <c r="DM40" s="135"/>
      <c r="DN40" s="135"/>
      <c r="DO40" s="135"/>
      <c r="DP40" s="135"/>
      <c r="DQ40" s="135"/>
      <c r="DR40" s="135"/>
      <c r="DS40" s="135"/>
      <c r="DT40" s="135"/>
      <c r="DU40" s="135"/>
      <c r="DV40" s="135"/>
      <c r="DW40" s="135"/>
      <c r="DX40" s="135"/>
      <c r="DY40" s="135"/>
      <c r="DZ40" s="135"/>
      <c r="EA40" s="135"/>
      <c r="EB40" s="135"/>
      <c r="EC40" s="135"/>
      <c r="ED40" s="135"/>
      <c r="EE40" s="135"/>
      <c r="EF40" s="135"/>
      <c r="EG40" s="135"/>
      <c r="EH40" s="135"/>
      <c r="EI40" s="135"/>
      <c r="EJ40" s="135"/>
      <c r="EK40" s="135"/>
      <c r="EL40" s="135"/>
      <c r="EM40" s="135"/>
    </row>
    <row r="41" spans="1:143" s="142" customFormat="1">
      <c r="A41" s="139" t="s">
        <v>129</v>
      </c>
      <c r="B41" s="150" t="str">
        <f>A55</f>
        <v>Reptile</v>
      </c>
      <c r="C41" s="140">
        <v>0</v>
      </c>
      <c r="D41" s="43">
        <v>0.7</v>
      </c>
      <c r="E41" s="43">
        <v>0.1</v>
      </c>
      <c r="F41" s="140">
        <v>4.0218761879178936E-15</v>
      </c>
      <c r="G41" s="43">
        <v>3.4393784166231613E-8</v>
      </c>
      <c r="H41" s="140">
        <v>4.3091530584834569E-11</v>
      </c>
      <c r="I41" s="43">
        <v>3.4393784166231612E-4</v>
      </c>
      <c r="J41" s="140">
        <v>4.3095552461022487E-11</v>
      </c>
      <c r="K41" s="141">
        <v>3.4397223544648236E-4</v>
      </c>
      <c r="L41" s="140">
        <v>2.8700000000000002E-3</v>
      </c>
      <c r="M41" s="43">
        <v>3.4397227854203482E-4</v>
      </c>
      <c r="N41" s="141">
        <v>3.2139722785420348E-3</v>
      </c>
      <c r="O41" s="81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5"/>
      <c r="BT41" s="135"/>
      <c r="BU41" s="135"/>
      <c r="BV41" s="135"/>
      <c r="BW41" s="135"/>
      <c r="BX41" s="135"/>
      <c r="BY41" s="135"/>
      <c r="BZ41" s="135"/>
      <c r="CA41" s="135"/>
      <c r="CB41" s="135"/>
      <c r="CC41" s="135"/>
      <c r="CD41" s="135"/>
      <c r="CE41" s="135"/>
      <c r="CF41" s="135"/>
      <c r="CG41" s="135"/>
      <c r="CH41" s="135"/>
      <c r="CI41" s="135"/>
      <c r="CJ41" s="135"/>
      <c r="CK41" s="135"/>
      <c r="CL41" s="135"/>
      <c r="CM41" s="135"/>
      <c r="CN41" s="135"/>
      <c r="CO41" s="135"/>
      <c r="CP41" s="135"/>
      <c r="CQ41" s="135"/>
      <c r="CR41" s="135"/>
      <c r="CS41" s="135"/>
      <c r="CT41" s="135"/>
      <c r="CU41" s="135"/>
      <c r="CV41" s="135"/>
      <c r="CW41" s="135"/>
      <c r="CX41" s="135"/>
      <c r="CY41" s="135"/>
      <c r="CZ41" s="135"/>
      <c r="DA41" s="135"/>
      <c r="DB41" s="135"/>
      <c r="DC41" s="135"/>
      <c r="DD41" s="135"/>
      <c r="DE41" s="135"/>
      <c r="DF41" s="135"/>
      <c r="DG41" s="135"/>
      <c r="DH41" s="135"/>
      <c r="DI41" s="135"/>
      <c r="DJ41" s="135"/>
      <c r="DK41" s="135"/>
      <c r="DL41" s="135"/>
      <c r="DM41" s="135"/>
      <c r="DN41" s="135"/>
      <c r="DO41" s="135"/>
      <c r="DP41" s="135"/>
      <c r="DQ41" s="135"/>
      <c r="DR41" s="135"/>
      <c r="DS41" s="135"/>
      <c r="DT41" s="135"/>
      <c r="DU41" s="135"/>
      <c r="DV41" s="135"/>
      <c r="DW41" s="135"/>
      <c r="DX41" s="135"/>
      <c r="DY41" s="135"/>
      <c r="DZ41" s="135"/>
      <c r="EA41" s="135"/>
      <c r="EB41" s="135"/>
      <c r="EC41" s="135"/>
      <c r="ED41" s="135"/>
      <c r="EE41" s="135"/>
      <c r="EF41" s="135"/>
      <c r="EG41" s="135"/>
      <c r="EH41" s="135"/>
      <c r="EI41" s="135"/>
      <c r="EJ41" s="135"/>
      <c r="EK41" s="135"/>
      <c r="EL41" s="135"/>
      <c r="EM41" s="135"/>
    </row>
    <row r="42" spans="1:143" s="142" customFormat="1">
      <c r="A42" s="139" t="s">
        <v>50</v>
      </c>
      <c r="B42" s="150" t="str">
        <f>A14</f>
        <v>Bird egg</v>
      </c>
      <c r="C42" s="140">
        <v>0</v>
      </c>
      <c r="D42" s="43">
        <v>0</v>
      </c>
      <c r="E42" s="43">
        <v>1</v>
      </c>
      <c r="F42" s="140">
        <v>0</v>
      </c>
      <c r="G42" s="43">
        <v>2.5252029512966984E-8</v>
      </c>
      <c r="H42" s="140">
        <v>2.6904646897987724E-10</v>
      </c>
      <c r="I42" s="43">
        <v>8.4173431709889945E-4</v>
      </c>
      <c r="J42" s="140">
        <v>2.6904646897987724E-10</v>
      </c>
      <c r="K42" s="141">
        <v>8.4175956912841245E-4</v>
      </c>
      <c r="L42" s="140">
        <v>9.7199999999999995E-3</v>
      </c>
      <c r="M42" s="43">
        <v>8.4175983817488147E-4</v>
      </c>
      <c r="N42" s="141">
        <v>1.0561759838174881E-2</v>
      </c>
      <c r="O42" s="81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35"/>
      <c r="BI42" s="135"/>
      <c r="BJ42" s="135"/>
      <c r="BK42" s="135"/>
      <c r="BL42" s="135"/>
      <c r="BM42" s="135"/>
      <c r="BN42" s="135"/>
      <c r="BO42" s="135"/>
      <c r="BP42" s="135"/>
      <c r="BQ42" s="135"/>
      <c r="BR42" s="135"/>
      <c r="BS42" s="135"/>
      <c r="BT42" s="135"/>
      <c r="BU42" s="135"/>
      <c r="BV42" s="135"/>
      <c r="BW42" s="135"/>
      <c r="BX42" s="135"/>
      <c r="BY42" s="135"/>
      <c r="BZ42" s="135"/>
      <c r="CA42" s="135"/>
      <c r="CB42" s="135"/>
      <c r="CC42" s="135"/>
      <c r="CD42" s="135"/>
      <c r="CE42" s="135"/>
      <c r="CF42" s="135"/>
      <c r="CG42" s="135"/>
      <c r="CH42" s="135"/>
      <c r="CI42" s="135"/>
      <c r="CJ42" s="135"/>
      <c r="CK42" s="135"/>
      <c r="CL42" s="135"/>
      <c r="CM42" s="135"/>
      <c r="CN42" s="135"/>
      <c r="CO42" s="135"/>
      <c r="CP42" s="135"/>
      <c r="CQ42" s="135"/>
      <c r="CR42" s="135"/>
      <c r="CS42" s="135"/>
      <c r="CT42" s="135"/>
      <c r="CU42" s="135"/>
      <c r="CV42" s="135"/>
      <c r="CW42" s="135"/>
      <c r="CX42" s="135"/>
      <c r="CY42" s="135"/>
      <c r="CZ42" s="135"/>
      <c r="DA42" s="135"/>
      <c r="DB42" s="135"/>
      <c r="DC42" s="135"/>
      <c r="DD42" s="135"/>
      <c r="DE42" s="135"/>
      <c r="DF42" s="135"/>
      <c r="DG42" s="135"/>
      <c r="DH42" s="135"/>
      <c r="DI42" s="135"/>
      <c r="DJ42" s="135"/>
      <c r="DK42" s="135"/>
      <c r="DL42" s="135"/>
      <c r="DM42" s="135"/>
      <c r="DN42" s="135"/>
      <c r="DO42" s="135"/>
      <c r="DP42" s="135"/>
      <c r="DQ42" s="135"/>
      <c r="DR42" s="135"/>
      <c r="DS42" s="135"/>
      <c r="DT42" s="135"/>
      <c r="DU42" s="135"/>
      <c r="DV42" s="135"/>
      <c r="DW42" s="135"/>
      <c r="DX42" s="135"/>
      <c r="DY42" s="135"/>
      <c r="DZ42" s="135"/>
      <c r="EA42" s="135"/>
      <c r="EB42" s="135"/>
      <c r="EC42" s="135"/>
      <c r="ED42" s="135"/>
      <c r="EE42" s="135"/>
      <c r="EF42" s="135"/>
      <c r="EG42" s="135"/>
      <c r="EH42" s="135"/>
      <c r="EI42" s="135"/>
      <c r="EJ42" s="135"/>
      <c r="EK42" s="135"/>
      <c r="EL42" s="135"/>
      <c r="EM42" s="135"/>
    </row>
    <row r="43" spans="1:143" s="137" customFormat="1">
      <c r="A43" s="143" t="s">
        <v>51</v>
      </c>
      <c r="B43" s="154"/>
      <c r="C43" s="140">
        <v>0</v>
      </c>
      <c r="D43" s="43">
        <v>1</v>
      </c>
      <c r="E43" s="43">
        <v>0</v>
      </c>
      <c r="F43" s="140">
        <v>9.4530565372211606E-14</v>
      </c>
      <c r="G43" s="43">
        <v>5.8127235585715018E-8</v>
      </c>
      <c r="H43" s="140">
        <v>7.8775471143509672E-10</v>
      </c>
      <c r="I43" s="43">
        <v>4.8439362988095849E-4</v>
      </c>
      <c r="J43" s="140">
        <v>7.8784924200046895E-10</v>
      </c>
      <c r="K43" s="141">
        <v>4.8445175711654421E-4</v>
      </c>
      <c r="L43" s="140">
        <v>7.7499999999999999E-2</v>
      </c>
      <c r="M43" s="43">
        <v>4.8445254496578622E-4</v>
      </c>
      <c r="N43" s="141">
        <v>7.798445254496579E-2</v>
      </c>
      <c r="O43" s="81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5"/>
      <c r="BT43" s="135"/>
      <c r="BU43" s="135"/>
      <c r="BV43" s="135"/>
      <c r="BW43" s="135"/>
      <c r="BX43" s="135"/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5"/>
      <c r="CJ43" s="135"/>
      <c r="CK43" s="135"/>
      <c r="CL43" s="135"/>
      <c r="CM43" s="135"/>
      <c r="CN43" s="135"/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/>
      <c r="CZ43" s="135"/>
      <c r="DA43" s="135"/>
      <c r="DB43" s="135"/>
      <c r="DC43" s="135"/>
      <c r="DD43" s="135"/>
      <c r="DE43" s="135"/>
      <c r="DF43" s="135"/>
      <c r="DG43" s="135"/>
      <c r="DH43" s="135"/>
      <c r="DI43" s="135"/>
      <c r="DJ43" s="135"/>
      <c r="DK43" s="135"/>
      <c r="DL43" s="135"/>
      <c r="DM43" s="135"/>
      <c r="DN43" s="135"/>
      <c r="DO43" s="135"/>
      <c r="DP43" s="135"/>
      <c r="DQ43" s="135"/>
      <c r="DR43" s="135"/>
      <c r="DS43" s="135"/>
      <c r="DT43" s="135"/>
      <c r="DU43" s="135"/>
      <c r="DV43" s="135"/>
      <c r="DW43" s="135"/>
      <c r="DX43" s="135"/>
      <c r="DY43" s="135"/>
      <c r="DZ43" s="135"/>
      <c r="EA43" s="135"/>
      <c r="EB43" s="135"/>
      <c r="EC43" s="135"/>
      <c r="ED43" s="135"/>
      <c r="EE43" s="135"/>
      <c r="EF43" s="135"/>
      <c r="EG43" s="135"/>
      <c r="EH43" s="135"/>
      <c r="EI43" s="135"/>
      <c r="EJ43" s="135"/>
      <c r="EK43" s="135"/>
      <c r="EL43" s="135"/>
      <c r="EM43" s="135"/>
    </row>
    <row r="44" spans="1:143" s="142" customFormat="1">
      <c r="A44" s="139" t="s">
        <v>52</v>
      </c>
      <c r="B44" s="150" t="str">
        <f>A55</f>
        <v>Reptile</v>
      </c>
      <c r="C44" s="140">
        <v>0</v>
      </c>
      <c r="D44" s="43">
        <v>0.5</v>
      </c>
      <c r="E44" s="43">
        <v>0.5</v>
      </c>
      <c r="F44" s="140">
        <v>2.8727687056556386E-15</v>
      </c>
      <c r="G44" s="43">
        <v>3.4393784166231613E-8</v>
      </c>
      <c r="H44" s="140">
        <v>7.1819217641390959E-11</v>
      </c>
      <c r="I44" s="43">
        <v>5.7322973610386024E-4</v>
      </c>
      <c r="J44" s="140">
        <v>7.1822090410096614E-11</v>
      </c>
      <c r="K44" s="141">
        <v>5.7326412988802642E-4</v>
      </c>
      <c r="L44" s="140">
        <v>2.8700000000000002E-3</v>
      </c>
      <c r="M44" s="43">
        <v>5.732642017101168E-4</v>
      </c>
      <c r="N44" s="141">
        <v>3.4432642017101171E-3</v>
      </c>
      <c r="O44" s="81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  <c r="BN44" s="135"/>
      <c r="BO44" s="135"/>
      <c r="BP44" s="135"/>
      <c r="BQ44" s="135"/>
      <c r="BR44" s="135"/>
      <c r="BS44" s="135"/>
      <c r="BT44" s="135"/>
      <c r="BU44" s="135"/>
      <c r="BV44" s="135"/>
      <c r="BW44" s="135"/>
      <c r="BX44" s="135"/>
      <c r="BY44" s="135"/>
      <c r="BZ44" s="135"/>
      <c r="CA44" s="135"/>
      <c r="CB44" s="135"/>
      <c r="CC44" s="135"/>
      <c r="CD44" s="135"/>
      <c r="CE44" s="135"/>
      <c r="CF44" s="135"/>
      <c r="CG44" s="135"/>
      <c r="CH44" s="135"/>
      <c r="CI44" s="135"/>
      <c r="CJ44" s="135"/>
      <c r="CK44" s="135"/>
      <c r="CL44" s="135"/>
      <c r="CM44" s="135"/>
      <c r="CN44" s="135"/>
      <c r="CO44" s="135"/>
      <c r="CP44" s="135"/>
      <c r="CQ44" s="135"/>
      <c r="CR44" s="135"/>
      <c r="CS44" s="135"/>
      <c r="CT44" s="135"/>
      <c r="CU44" s="135"/>
      <c r="CV44" s="135"/>
      <c r="CW44" s="135"/>
      <c r="CX44" s="135"/>
      <c r="CY44" s="135"/>
      <c r="CZ44" s="135"/>
      <c r="DA44" s="135"/>
      <c r="DB44" s="135"/>
      <c r="DC44" s="135"/>
      <c r="DD44" s="135"/>
      <c r="DE44" s="135"/>
      <c r="DF44" s="135"/>
      <c r="DG44" s="135"/>
      <c r="DH44" s="135"/>
      <c r="DI44" s="135"/>
      <c r="DJ44" s="135"/>
      <c r="DK44" s="135"/>
      <c r="DL44" s="135"/>
      <c r="DM44" s="135"/>
      <c r="DN44" s="135"/>
      <c r="DO44" s="135"/>
      <c r="DP44" s="135"/>
      <c r="DQ44" s="135"/>
      <c r="DR44" s="135"/>
      <c r="DS44" s="135"/>
      <c r="DT44" s="135"/>
      <c r="DU44" s="135"/>
      <c r="DV44" s="135"/>
      <c r="DW44" s="135"/>
      <c r="DX44" s="135"/>
      <c r="DY44" s="135"/>
      <c r="DZ44" s="135"/>
      <c r="EA44" s="135"/>
      <c r="EB44" s="135"/>
      <c r="EC44" s="135"/>
      <c r="ED44" s="135"/>
      <c r="EE44" s="135"/>
      <c r="EF44" s="135"/>
      <c r="EG44" s="135"/>
      <c r="EH44" s="135"/>
      <c r="EI44" s="135"/>
      <c r="EJ44" s="135"/>
      <c r="EK44" s="135"/>
      <c r="EL44" s="135"/>
      <c r="EM44" s="135"/>
    </row>
    <row r="45" spans="1:143" s="142" customFormat="1">
      <c r="A45" s="139" t="s">
        <v>53</v>
      </c>
      <c r="B45" s="150" t="str">
        <f>A55</f>
        <v>Reptile</v>
      </c>
      <c r="C45" s="140">
        <v>0</v>
      </c>
      <c r="D45" s="43">
        <v>0.3</v>
      </c>
      <c r="E45" s="43">
        <v>0.5</v>
      </c>
      <c r="F45" s="140">
        <v>1.7236612233933831E-15</v>
      </c>
      <c r="G45" s="43">
        <v>2.522210838856985E-8</v>
      </c>
      <c r="H45" s="140">
        <v>6.2243321955872165E-11</v>
      </c>
      <c r="I45" s="43">
        <v>4.967991046233456E-4</v>
      </c>
      <c r="J45" s="140">
        <v>6.2245045617095563E-11</v>
      </c>
      <c r="K45" s="141">
        <v>4.9682432673173421E-4</v>
      </c>
      <c r="L45" s="140">
        <v>2.8700000000000002E-3</v>
      </c>
      <c r="M45" s="43">
        <v>4.9682438897677981E-4</v>
      </c>
      <c r="N45" s="141">
        <v>3.3668243889767801E-3</v>
      </c>
      <c r="O45" s="81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  <c r="BM45" s="135"/>
      <c r="BN45" s="135"/>
      <c r="BO45" s="135"/>
      <c r="BP45" s="135"/>
      <c r="BQ45" s="135"/>
      <c r="BR45" s="135"/>
      <c r="BS45" s="135"/>
      <c r="BT45" s="135"/>
      <c r="BU45" s="135"/>
      <c r="BV45" s="135"/>
      <c r="BW45" s="135"/>
      <c r="BX45" s="135"/>
      <c r="BY45" s="135"/>
      <c r="BZ45" s="135"/>
      <c r="CA45" s="135"/>
      <c r="CB45" s="135"/>
      <c r="CC45" s="135"/>
      <c r="CD45" s="135"/>
      <c r="CE45" s="135"/>
      <c r="CF45" s="135"/>
      <c r="CG45" s="135"/>
      <c r="CH45" s="135"/>
      <c r="CI45" s="135"/>
      <c r="CJ45" s="135"/>
      <c r="CK45" s="135"/>
      <c r="CL45" s="135"/>
      <c r="CM45" s="135"/>
      <c r="CN45" s="135"/>
      <c r="CO45" s="135"/>
      <c r="CP45" s="135"/>
      <c r="CQ45" s="135"/>
      <c r="CR45" s="135"/>
      <c r="CS45" s="135"/>
      <c r="CT45" s="135"/>
      <c r="CU45" s="135"/>
      <c r="CV45" s="135"/>
      <c r="CW45" s="135"/>
      <c r="CX45" s="135"/>
      <c r="CY45" s="135"/>
      <c r="CZ45" s="135"/>
      <c r="DA45" s="135"/>
      <c r="DB45" s="135"/>
      <c r="DC45" s="135"/>
      <c r="DD45" s="135"/>
      <c r="DE45" s="135"/>
      <c r="DF45" s="135"/>
      <c r="DG45" s="135"/>
      <c r="DH45" s="135"/>
      <c r="DI45" s="135"/>
      <c r="DJ45" s="135"/>
      <c r="DK45" s="135"/>
      <c r="DL45" s="135"/>
      <c r="DM45" s="135"/>
      <c r="DN45" s="135"/>
      <c r="DO45" s="135"/>
      <c r="DP45" s="135"/>
      <c r="DQ45" s="135"/>
      <c r="DR45" s="135"/>
      <c r="DS45" s="135"/>
      <c r="DT45" s="135"/>
      <c r="DU45" s="135"/>
      <c r="DV45" s="135"/>
      <c r="DW45" s="135"/>
      <c r="DX45" s="135"/>
      <c r="DY45" s="135"/>
      <c r="DZ45" s="135"/>
      <c r="EA45" s="135"/>
      <c r="EB45" s="135"/>
      <c r="EC45" s="135"/>
      <c r="ED45" s="135"/>
      <c r="EE45" s="135"/>
      <c r="EF45" s="135"/>
      <c r="EG45" s="135"/>
      <c r="EH45" s="135"/>
      <c r="EI45" s="135"/>
      <c r="EJ45" s="135"/>
      <c r="EK45" s="135"/>
      <c r="EL45" s="135"/>
      <c r="EM45" s="135"/>
    </row>
    <row r="46" spans="1:143" s="142" customFormat="1">
      <c r="A46" s="139" t="s">
        <v>54</v>
      </c>
      <c r="B46" s="150" t="str">
        <f>A55</f>
        <v>Reptile</v>
      </c>
      <c r="C46" s="140">
        <v>0.1</v>
      </c>
      <c r="D46" s="43">
        <v>0.9</v>
      </c>
      <c r="E46" s="43">
        <v>0</v>
      </c>
      <c r="F46" s="140">
        <v>6.3200911524424052E-15</v>
      </c>
      <c r="G46" s="43">
        <v>5.04442167771397E-8</v>
      </c>
      <c r="H46" s="140">
        <v>4.3091530584834575E-11</v>
      </c>
      <c r="I46" s="43">
        <v>3.4393784166231617E-4</v>
      </c>
      <c r="J46" s="140">
        <v>4.309785067598702E-11</v>
      </c>
      <c r="K46" s="141">
        <v>3.4398828587909333E-4</v>
      </c>
      <c r="L46" s="140">
        <v>2.8700000000000002E-3</v>
      </c>
      <c r="M46" s="43">
        <v>3.4398832897694403E-4</v>
      </c>
      <c r="N46" s="141">
        <v>3.2139883289769443E-3</v>
      </c>
      <c r="O46" s="81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5"/>
      <c r="BT46" s="135"/>
      <c r="BU46" s="135"/>
      <c r="BV46" s="135"/>
      <c r="BW46" s="135"/>
      <c r="BX46" s="135"/>
      <c r="BY46" s="135"/>
      <c r="BZ46" s="135"/>
      <c r="CA46" s="135"/>
      <c r="CB46" s="135"/>
      <c r="CC46" s="135"/>
      <c r="CD46" s="135"/>
      <c r="CE46" s="135"/>
      <c r="CF46" s="135"/>
      <c r="CG46" s="135"/>
      <c r="CH46" s="135"/>
      <c r="CI46" s="135"/>
      <c r="CJ46" s="135"/>
      <c r="CK46" s="135"/>
      <c r="CL46" s="135"/>
      <c r="CM46" s="135"/>
      <c r="CN46" s="135"/>
      <c r="CO46" s="135"/>
      <c r="CP46" s="135"/>
      <c r="CQ46" s="135"/>
      <c r="CR46" s="135"/>
      <c r="CS46" s="135"/>
      <c r="CT46" s="135"/>
      <c r="CU46" s="135"/>
      <c r="CV46" s="135"/>
      <c r="CW46" s="135"/>
      <c r="CX46" s="135"/>
      <c r="CY46" s="135"/>
      <c r="CZ46" s="135"/>
      <c r="DA46" s="135"/>
      <c r="DB46" s="135"/>
      <c r="DC46" s="135"/>
      <c r="DD46" s="135"/>
      <c r="DE46" s="135"/>
      <c r="DF46" s="135"/>
      <c r="DG46" s="135"/>
      <c r="DH46" s="135"/>
      <c r="DI46" s="135"/>
      <c r="DJ46" s="135"/>
      <c r="DK46" s="135"/>
      <c r="DL46" s="135"/>
      <c r="DM46" s="135"/>
      <c r="DN46" s="135"/>
      <c r="DO46" s="135"/>
      <c r="DP46" s="135"/>
      <c r="DQ46" s="135"/>
      <c r="DR46" s="135"/>
      <c r="DS46" s="135"/>
      <c r="DT46" s="135"/>
      <c r="DU46" s="135"/>
      <c r="DV46" s="135"/>
      <c r="DW46" s="135"/>
      <c r="DX46" s="135"/>
      <c r="DY46" s="135"/>
      <c r="DZ46" s="135"/>
      <c r="EA46" s="135"/>
      <c r="EB46" s="135"/>
      <c r="EC46" s="135"/>
      <c r="ED46" s="135"/>
      <c r="EE46" s="135"/>
      <c r="EF46" s="135"/>
      <c r="EG46" s="135"/>
      <c r="EH46" s="135"/>
      <c r="EI46" s="135"/>
      <c r="EJ46" s="135"/>
      <c r="EK46" s="135"/>
      <c r="EL46" s="135"/>
      <c r="EM46" s="135"/>
    </row>
    <row r="47" spans="1:143" s="142" customFormat="1">
      <c r="A47" s="139" t="s">
        <v>55</v>
      </c>
      <c r="B47" s="150" t="str">
        <f>A14</f>
        <v>Bird egg</v>
      </c>
      <c r="C47" s="140">
        <v>0</v>
      </c>
      <c r="D47" s="43">
        <v>0.5</v>
      </c>
      <c r="E47" s="43">
        <v>0.5</v>
      </c>
      <c r="F47" s="140">
        <v>8.0713940693963183E-15</v>
      </c>
      <c r="G47" s="43">
        <v>3.7878044269450476E-8</v>
      </c>
      <c r="H47" s="140">
        <v>2.0178485173490793E-10</v>
      </c>
      <c r="I47" s="43">
        <v>6.3130073782417459E-4</v>
      </c>
      <c r="J47" s="140">
        <v>2.0179292312897733E-10</v>
      </c>
      <c r="K47" s="141">
        <v>6.3133861586844408E-4</v>
      </c>
      <c r="L47" s="140">
        <v>9.7199999999999995E-3</v>
      </c>
      <c r="M47" s="43">
        <v>6.3133881766136717E-4</v>
      </c>
      <c r="N47" s="141">
        <v>1.0351338817661367E-2</v>
      </c>
      <c r="O47" s="81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  <c r="BN47" s="135"/>
      <c r="BO47" s="135"/>
      <c r="BP47" s="135"/>
      <c r="BQ47" s="135"/>
      <c r="BR47" s="135"/>
      <c r="BS47" s="135"/>
      <c r="BT47" s="135"/>
      <c r="BU47" s="135"/>
      <c r="BV47" s="135"/>
      <c r="BW47" s="135"/>
      <c r="BX47" s="135"/>
      <c r="BY47" s="135"/>
      <c r="BZ47" s="135"/>
      <c r="CA47" s="135"/>
      <c r="CB47" s="135"/>
      <c r="CC47" s="135"/>
      <c r="CD47" s="135"/>
      <c r="CE47" s="135"/>
      <c r="CF47" s="135"/>
      <c r="CG47" s="135"/>
      <c r="CH47" s="135"/>
      <c r="CI47" s="135"/>
      <c r="CJ47" s="135"/>
      <c r="CK47" s="135"/>
      <c r="CL47" s="135"/>
      <c r="CM47" s="135"/>
      <c r="CN47" s="135"/>
      <c r="CO47" s="135"/>
      <c r="CP47" s="135"/>
      <c r="CQ47" s="135"/>
      <c r="CR47" s="135"/>
      <c r="CS47" s="135"/>
      <c r="CT47" s="135"/>
      <c r="CU47" s="135"/>
      <c r="CV47" s="135"/>
      <c r="CW47" s="135"/>
      <c r="CX47" s="135"/>
      <c r="CY47" s="135"/>
      <c r="CZ47" s="135"/>
      <c r="DA47" s="135"/>
      <c r="DB47" s="135"/>
      <c r="DC47" s="135"/>
      <c r="DD47" s="135"/>
      <c r="DE47" s="135"/>
      <c r="DF47" s="135"/>
      <c r="DG47" s="135"/>
      <c r="DH47" s="135"/>
      <c r="DI47" s="135"/>
      <c r="DJ47" s="135"/>
      <c r="DK47" s="135"/>
      <c r="DL47" s="135"/>
      <c r="DM47" s="135"/>
      <c r="DN47" s="135"/>
      <c r="DO47" s="135"/>
      <c r="DP47" s="135"/>
      <c r="DQ47" s="135"/>
      <c r="DR47" s="135"/>
      <c r="DS47" s="135"/>
      <c r="DT47" s="135"/>
      <c r="DU47" s="135"/>
      <c r="DV47" s="135"/>
      <c r="DW47" s="135"/>
      <c r="DX47" s="135"/>
      <c r="DY47" s="135"/>
      <c r="DZ47" s="135"/>
      <c r="EA47" s="135"/>
      <c r="EB47" s="135"/>
      <c r="EC47" s="135"/>
      <c r="ED47" s="135"/>
      <c r="EE47" s="135"/>
      <c r="EF47" s="135"/>
      <c r="EG47" s="135"/>
      <c r="EH47" s="135"/>
      <c r="EI47" s="135"/>
      <c r="EJ47" s="135"/>
      <c r="EK47" s="135"/>
      <c r="EL47" s="135"/>
      <c r="EM47" s="135"/>
    </row>
    <row r="48" spans="1:143" s="142" customFormat="1">
      <c r="A48" s="143" t="s">
        <v>130</v>
      </c>
      <c r="B48" s="150" t="str">
        <f>A17</f>
        <v>Carnivore mammal</v>
      </c>
      <c r="C48" s="140">
        <v>0.5</v>
      </c>
      <c r="D48" s="43">
        <v>0.5</v>
      </c>
      <c r="E48" s="43">
        <v>0</v>
      </c>
      <c r="F48" s="140">
        <v>5.0214625628526367E-15</v>
      </c>
      <c r="G48" s="43">
        <v>6.1773228576096886E-8</v>
      </c>
      <c r="H48" s="140">
        <v>1.3948507119035102E-11</v>
      </c>
      <c r="I48" s="43">
        <v>1.7159230160026913E-4</v>
      </c>
      <c r="J48" s="140">
        <v>1.3953528581597954E-11</v>
      </c>
      <c r="K48" s="141">
        <v>1.7165407482884522E-4</v>
      </c>
      <c r="L48" s="140">
        <v>2.2599999999999999E-3</v>
      </c>
      <c r="M48" s="43">
        <v>1.7165408878237379E-4</v>
      </c>
      <c r="N48" s="141">
        <v>2.4316540887823735E-3</v>
      </c>
      <c r="O48" s="81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5"/>
      <c r="BT48" s="135"/>
      <c r="BU48" s="135"/>
      <c r="BV48" s="135"/>
      <c r="BW48" s="135"/>
      <c r="BX48" s="135"/>
      <c r="BY48" s="135"/>
      <c r="BZ48" s="135"/>
      <c r="CA48" s="135"/>
      <c r="CB48" s="135"/>
      <c r="CC48" s="135"/>
      <c r="CD48" s="135"/>
      <c r="CE48" s="135"/>
      <c r="CF48" s="135"/>
      <c r="CG48" s="135"/>
      <c r="CH48" s="135"/>
      <c r="CI48" s="135"/>
      <c r="CJ48" s="135"/>
      <c r="CK48" s="135"/>
      <c r="CL48" s="135"/>
      <c r="CM48" s="135"/>
      <c r="CN48" s="135"/>
      <c r="CO48" s="135"/>
      <c r="CP48" s="135"/>
      <c r="CQ48" s="135"/>
      <c r="CR48" s="135"/>
      <c r="CS48" s="135"/>
      <c r="CT48" s="135"/>
      <c r="CU48" s="135"/>
      <c r="CV48" s="135"/>
      <c r="CW48" s="135"/>
      <c r="CX48" s="135"/>
      <c r="CY48" s="135"/>
      <c r="CZ48" s="135"/>
      <c r="DA48" s="135"/>
      <c r="DB48" s="135"/>
      <c r="DC48" s="135"/>
      <c r="DD48" s="135"/>
      <c r="DE48" s="135"/>
      <c r="DF48" s="135"/>
      <c r="DG48" s="135"/>
      <c r="DH48" s="135"/>
      <c r="DI48" s="135"/>
      <c r="DJ48" s="135"/>
      <c r="DK48" s="135"/>
      <c r="DL48" s="135"/>
      <c r="DM48" s="135"/>
      <c r="DN48" s="135"/>
      <c r="DO48" s="135"/>
      <c r="DP48" s="135"/>
      <c r="DQ48" s="135"/>
      <c r="DR48" s="135"/>
      <c r="DS48" s="135"/>
      <c r="DT48" s="135"/>
      <c r="DU48" s="135"/>
      <c r="DV48" s="135"/>
      <c r="DW48" s="135"/>
      <c r="DX48" s="135"/>
      <c r="DY48" s="135"/>
      <c r="DZ48" s="135"/>
      <c r="EA48" s="135"/>
      <c r="EB48" s="135"/>
      <c r="EC48" s="135"/>
      <c r="ED48" s="135"/>
      <c r="EE48" s="135"/>
      <c r="EF48" s="135"/>
      <c r="EG48" s="135"/>
      <c r="EH48" s="135"/>
      <c r="EI48" s="135"/>
      <c r="EJ48" s="135"/>
      <c r="EK48" s="135"/>
      <c r="EL48" s="135"/>
      <c r="EM48" s="135"/>
    </row>
    <row r="49" spans="1:143" s="142" customFormat="1">
      <c r="A49" s="139" t="s">
        <v>56</v>
      </c>
      <c r="B49" s="150" t="str">
        <f>A55</f>
        <v>Reptile</v>
      </c>
      <c r="C49" s="140">
        <v>0</v>
      </c>
      <c r="D49" s="43">
        <v>0.7</v>
      </c>
      <c r="E49" s="43">
        <v>0.1</v>
      </c>
      <c r="F49" s="140">
        <v>4.0218761879178936E-15</v>
      </c>
      <c r="G49" s="43">
        <v>3.4393784166231613E-8</v>
      </c>
      <c r="H49" s="140">
        <v>4.3091530584834569E-11</v>
      </c>
      <c r="I49" s="43">
        <v>3.4393784166231612E-4</v>
      </c>
      <c r="J49" s="140">
        <v>4.3095552461022487E-11</v>
      </c>
      <c r="K49" s="141">
        <v>3.4397223544648236E-4</v>
      </c>
      <c r="L49" s="140">
        <v>2.8700000000000002E-3</v>
      </c>
      <c r="M49" s="43">
        <v>3.4397227854203482E-4</v>
      </c>
      <c r="N49" s="141">
        <v>3.2139722785420348E-3</v>
      </c>
      <c r="O49" s="81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5"/>
      <c r="BL49" s="135"/>
      <c r="BM49" s="135"/>
      <c r="BN49" s="135"/>
      <c r="BO49" s="135"/>
      <c r="BP49" s="135"/>
      <c r="BQ49" s="135"/>
      <c r="BR49" s="135"/>
      <c r="BS49" s="135"/>
      <c r="BT49" s="135"/>
      <c r="BU49" s="135"/>
      <c r="BV49" s="135"/>
      <c r="BW49" s="135"/>
      <c r="BX49" s="135"/>
      <c r="BY49" s="135"/>
      <c r="BZ49" s="135"/>
      <c r="CA49" s="135"/>
      <c r="CB49" s="135"/>
      <c r="CC49" s="135"/>
      <c r="CD49" s="135"/>
      <c r="CE49" s="135"/>
      <c r="CF49" s="135"/>
      <c r="CG49" s="135"/>
      <c r="CH49" s="135"/>
      <c r="CI49" s="135"/>
      <c r="CJ49" s="135"/>
      <c r="CK49" s="135"/>
      <c r="CL49" s="135"/>
      <c r="CM49" s="135"/>
      <c r="CN49" s="135"/>
      <c r="CO49" s="135"/>
      <c r="CP49" s="135"/>
      <c r="CQ49" s="135"/>
      <c r="CR49" s="135"/>
      <c r="CS49" s="135"/>
      <c r="CT49" s="135"/>
      <c r="CU49" s="135"/>
      <c r="CV49" s="135"/>
      <c r="CW49" s="135"/>
      <c r="CX49" s="135"/>
      <c r="CY49" s="135"/>
      <c r="CZ49" s="135"/>
      <c r="DA49" s="135"/>
      <c r="DB49" s="135"/>
      <c r="DC49" s="135"/>
      <c r="DD49" s="135"/>
      <c r="DE49" s="135"/>
      <c r="DF49" s="135"/>
      <c r="DG49" s="135"/>
      <c r="DH49" s="135"/>
      <c r="DI49" s="135"/>
      <c r="DJ49" s="135"/>
      <c r="DK49" s="135"/>
      <c r="DL49" s="135"/>
      <c r="DM49" s="135"/>
      <c r="DN49" s="135"/>
      <c r="DO49" s="135"/>
      <c r="DP49" s="135"/>
      <c r="DQ49" s="135"/>
      <c r="DR49" s="135"/>
      <c r="DS49" s="135"/>
      <c r="DT49" s="135"/>
      <c r="DU49" s="135"/>
      <c r="DV49" s="135"/>
      <c r="DW49" s="135"/>
      <c r="DX49" s="135"/>
      <c r="DY49" s="135"/>
      <c r="DZ49" s="135"/>
      <c r="EA49" s="135"/>
      <c r="EB49" s="135"/>
      <c r="EC49" s="135"/>
      <c r="ED49" s="135"/>
      <c r="EE49" s="135"/>
      <c r="EF49" s="135"/>
      <c r="EG49" s="135"/>
      <c r="EH49" s="135"/>
      <c r="EI49" s="135"/>
      <c r="EJ49" s="135"/>
      <c r="EK49" s="135"/>
      <c r="EL49" s="135"/>
      <c r="EM49" s="135"/>
    </row>
    <row r="50" spans="1:143" s="142" customFormat="1">
      <c r="A50" s="139" t="s">
        <v>57</v>
      </c>
      <c r="B50" s="150" t="str">
        <f>A13</f>
        <v>Bird</v>
      </c>
      <c r="C50" s="140">
        <v>0</v>
      </c>
      <c r="D50" s="43">
        <v>0.5</v>
      </c>
      <c r="E50" s="43">
        <v>0.5</v>
      </c>
      <c r="F50" s="140">
        <v>1.1585954277790915E-15</v>
      </c>
      <c r="G50" s="43">
        <v>3.3422108750451446E-8</v>
      </c>
      <c r="H50" s="140">
        <v>2.8964885694477286E-11</v>
      </c>
      <c r="I50" s="43">
        <v>5.5703514584085751E-4</v>
      </c>
      <c r="J50" s="140">
        <v>2.8966044289905064E-11</v>
      </c>
      <c r="K50" s="141">
        <v>5.57068567949608E-4</v>
      </c>
      <c r="L50" s="140">
        <v>3.13E-3</v>
      </c>
      <c r="M50" s="43">
        <v>5.570685969156523E-4</v>
      </c>
      <c r="N50" s="141">
        <v>3.6870685969156523E-3</v>
      </c>
      <c r="O50" s="81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135"/>
      <c r="BQ50" s="135"/>
      <c r="BR50" s="135"/>
      <c r="BS50" s="135"/>
      <c r="BT50" s="135"/>
      <c r="BU50" s="135"/>
      <c r="BV50" s="135"/>
      <c r="BW50" s="135"/>
      <c r="BX50" s="135"/>
      <c r="BY50" s="135"/>
      <c r="BZ50" s="135"/>
      <c r="CA50" s="135"/>
      <c r="CB50" s="135"/>
      <c r="CC50" s="135"/>
      <c r="CD50" s="135"/>
      <c r="CE50" s="135"/>
      <c r="CF50" s="135"/>
      <c r="CG50" s="135"/>
      <c r="CH50" s="135"/>
      <c r="CI50" s="135"/>
      <c r="CJ50" s="135"/>
      <c r="CK50" s="135"/>
      <c r="CL50" s="135"/>
      <c r="CM50" s="135"/>
      <c r="CN50" s="135"/>
      <c r="CO50" s="135"/>
      <c r="CP50" s="135"/>
      <c r="CQ50" s="135"/>
      <c r="CR50" s="135"/>
      <c r="CS50" s="135"/>
      <c r="CT50" s="135"/>
      <c r="CU50" s="135"/>
      <c r="CV50" s="135"/>
      <c r="CW50" s="135"/>
      <c r="CX50" s="135"/>
      <c r="CY50" s="135"/>
      <c r="CZ50" s="135"/>
      <c r="DA50" s="135"/>
      <c r="DB50" s="135"/>
      <c r="DC50" s="135"/>
      <c r="DD50" s="135"/>
      <c r="DE50" s="135"/>
      <c r="DF50" s="135"/>
      <c r="DG50" s="135"/>
      <c r="DH50" s="135"/>
      <c r="DI50" s="135"/>
      <c r="DJ50" s="135"/>
      <c r="DK50" s="135"/>
      <c r="DL50" s="135"/>
      <c r="DM50" s="135"/>
      <c r="DN50" s="135"/>
      <c r="DO50" s="135"/>
      <c r="DP50" s="135"/>
      <c r="DQ50" s="135"/>
      <c r="DR50" s="135"/>
      <c r="DS50" s="135"/>
      <c r="DT50" s="135"/>
      <c r="DU50" s="135"/>
      <c r="DV50" s="135"/>
      <c r="DW50" s="135"/>
      <c r="DX50" s="135"/>
      <c r="DY50" s="135"/>
      <c r="DZ50" s="135"/>
      <c r="EA50" s="135"/>
      <c r="EB50" s="135"/>
      <c r="EC50" s="135"/>
      <c r="ED50" s="135"/>
      <c r="EE50" s="135"/>
      <c r="EF50" s="135"/>
      <c r="EG50" s="135"/>
      <c r="EH50" s="135"/>
      <c r="EI50" s="135"/>
      <c r="EJ50" s="135"/>
      <c r="EK50" s="135"/>
      <c r="EL50" s="135"/>
      <c r="EM50" s="135"/>
    </row>
    <row r="51" spans="1:143" s="142" customFormat="1">
      <c r="A51" s="143" t="s">
        <v>58</v>
      </c>
      <c r="B51" s="150" t="str">
        <f>A35</f>
        <v>Herb</v>
      </c>
      <c r="C51" s="140">
        <v>1</v>
      </c>
      <c r="D51" s="43">
        <v>0</v>
      </c>
      <c r="E51" s="43">
        <v>0.5</v>
      </c>
      <c r="F51" s="140">
        <v>4.3074827406798497E-13</v>
      </c>
      <c r="G51" s="43">
        <v>1.4449331490768733E-7</v>
      </c>
      <c r="H51" s="140">
        <v>1.7947844752832705E-9</v>
      </c>
      <c r="I51" s="43">
        <v>5.3516042558402713E-4</v>
      </c>
      <c r="J51" s="140">
        <v>1.7952152235573385E-9</v>
      </c>
      <c r="K51" s="141">
        <v>5.3530491889893482E-4</v>
      </c>
      <c r="L51" s="140">
        <v>7.7499999999999999E-2</v>
      </c>
      <c r="M51" s="43">
        <v>5.3530671411415836E-4</v>
      </c>
      <c r="N51" s="141">
        <v>7.8035306714114155E-2</v>
      </c>
      <c r="O51" s="81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135"/>
      <c r="BC51" s="135"/>
      <c r="BD51" s="135"/>
      <c r="BE51" s="135"/>
      <c r="BF51" s="135"/>
      <c r="BG51" s="135"/>
      <c r="BH51" s="135"/>
      <c r="BI51" s="135"/>
      <c r="BJ51" s="135"/>
      <c r="BK51" s="135"/>
      <c r="BL51" s="135"/>
      <c r="BM51" s="135"/>
      <c r="BN51" s="135"/>
      <c r="BO51" s="135"/>
      <c r="BP51" s="135"/>
      <c r="BQ51" s="135"/>
      <c r="BR51" s="135"/>
      <c r="BS51" s="135"/>
      <c r="BT51" s="135"/>
      <c r="BU51" s="135"/>
      <c r="BV51" s="135"/>
      <c r="BW51" s="135"/>
      <c r="BX51" s="135"/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135"/>
      <c r="CJ51" s="135"/>
      <c r="CK51" s="135"/>
      <c r="CL51" s="135"/>
      <c r="CM51" s="135"/>
      <c r="CN51" s="135"/>
      <c r="CO51" s="135"/>
      <c r="CP51" s="135"/>
      <c r="CQ51" s="135"/>
      <c r="CR51" s="135"/>
      <c r="CS51" s="135"/>
      <c r="CT51" s="135"/>
      <c r="CU51" s="135"/>
      <c r="CV51" s="135"/>
      <c r="CW51" s="135"/>
      <c r="CX51" s="135"/>
      <c r="CY51" s="135"/>
      <c r="CZ51" s="135"/>
      <c r="DA51" s="135"/>
      <c r="DB51" s="135"/>
      <c r="DC51" s="135"/>
      <c r="DD51" s="135"/>
      <c r="DE51" s="135"/>
      <c r="DF51" s="135"/>
      <c r="DG51" s="135"/>
      <c r="DH51" s="135"/>
      <c r="DI51" s="135"/>
      <c r="DJ51" s="135"/>
      <c r="DK51" s="135"/>
      <c r="DL51" s="135"/>
      <c r="DM51" s="135"/>
      <c r="DN51" s="135"/>
      <c r="DO51" s="135"/>
      <c r="DP51" s="135"/>
      <c r="DQ51" s="135"/>
      <c r="DR51" s="135"/>
      <c r="DS51" s="135"/>
      <c r="DT51" s="135"/>
      <c r="DU51" s="135"/>
      <c r="DV51" s="135"/>
      <c r="DW51" s="135"/>
      <c r="DX51" s="135"/>
      <c r="DY51" s="135"/>
      <c r="DZ51" s="135"/>
      <c r="EA51" s="135"/>
      <c r="EB51" s="135"/>
      <c r="EC51" s="135"/>
      <c r="ED51" s="135"/>
      <c r="EE51" s="135"/>
      <c r="EF51" s="135"/>
      <c r="EG51" s="135"/>
      <c r="EH51" s="135"/>
      <c r="EI51" s="135"/>
      <c r="EJ51" s="135"/>
      <c r="EK51" s="135"/>
      <c r="EL51" s="135"/>
      <c r="EM51" s="135"/>
    </row>
    <row r="52" spans="1:143" s="142" customFormat="1">
      <c r="A52" s="143" t="s">
        <v>59</v>
      </c>
      <c r="B52" s="150" t="str">
        <f>A17</f>
        <v>Carnivore mammal</v>
      </c>
      <c r="C52" s="140">
        <v>0</v>
      </c>
      <c r="D52" s="43">
        <v>0.7</v>
      </c>
      <c r="E52" s="43">
        <v>0.1</v>
      </c>
      <c r="F52" s="140">
        <v>2.3433491959978971E-15</v>
      </c>
      <c r="G52" s="43">
        <v>3.0886614288048443E-8</v>
      </c>
      <c r="H52" s="140">
        <v>2.5107312814263179E-11</v>
      </c>
      <c r="I52" s="43">
        <v>3.0886614288048439E-4</v>
      </c>
      <c r="J52" s="140">
        <v>2.5109656163459177E-11</v>
      </c>
      <c r="K52" s="141">
        <v>3.0889702949477244E-4</v>
      </c>
      <c r="L52" s="140">
        <v>2.2599999999999999E-3</v>
      </c>
      <c r="M52" s="43">
        <v>3.088970546044286E-4</v>
      </c>
      <c r="N52" s="141">
        <v>2.5688970546044283E-3</v>
      </c>
      <c r="O52" s="81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  <c r="BB52" s="135"/>
      <c r="BC52" s="135"/>
      <c r="BD52" s="135"/>
      <c r="BE52" s="135"/>
      <c r="BF52" s="135"/>
      <c r="BG52" s="135"/>
      <c r="BH52" s="135"/>
      <c r="BI52" s="135"/>
      <c r="BJ52" s="135"/>
      <c r="BK52" s="135"/>
      <c r="BL52" s="135"/>
      <c r="BM52" s="135"/>
      <c r="BN52" s="135"/>
      <c r="BO52" s="135"/>
      <c r="BP52" s="135"/>
      <c r="BQ52" s="135"/>
      <c r="BR52" s="135"/>
      <c r="BS52" s="135"/>
      <c r="BT52" s="135"/>
      <c r="BU52" s="135"/>
      <c r="BV52" s="135"/>
      <c r="BW52" s="135"/>
      <c r="BX52" s="135"/>
      <c r="BY52" s="135"/>
      <c r="BZ52" s="135"/>
      <c r="CA52" s="135"/>
      <c r="CB52" s="135"/>
      <c r="CC52" s="135"/>
      <c r="CD52" s="135"/>
      <c r="CE52" s="135"/>
      <c r="CF52" s="135"/>
      <c r="CG52" s="135"/>
      <c r="CH52" s="135"/>
      <c r="CI52" s="135"/>
      <c r="CJ52" s="135"/>
      <c r="CK52" s="135"/>
      <c r="CL52" s="135"/>
      <c r="CM52" s="135"/>
      <c r="CN52" s="135"/>
      <c r="CO52" s="135"/>
      <c r="CP52" s="135"/>
      <c r="CQ52" s="135"/>
      <c r="CR52" s="135"/>
      <c r="CS52" s="135"/>
      <c r="CT52" s="135"/>
      <c r="CU52" s="135"/>
      <c r="CV52" s="135"/>
      <c r="CW52" s="135"/>
      <c r="CX52" s="135"/>
      <c r="CY52" s="135"/>
      <c r="CZ52" s="135"/>
      <c r="DA52" s="135"/>
      <c r="DB52" s="135"/>
      <c r="DC52" s="135"/>
      <c r="DD52" s="135"/>
      <c r="DE52" s="135"/>
      <c r="DF52" s="135"/>
      <c r="DG52" s="135"/>
      <c r="DH52" s="135"/>
      <c r="DI52" s="135"/>
      <c r="DJ52" s="135"/>
      <c r="DK52" s="135"/>
      <c r="DL52" s="135"/>
      <c r="DM52" s="135"/>
      <c r="DN52" s="135"/>
      <c r="DO52" s="135"/>
      <c r="DP52" s="135"/>
      <c r="DQ52" s="135"/>
      <c r="DR52" s="135"/>
      <c r="DS52" s="135"/>
      <c r="DT52" s="135"/>
      <c r="DU52" s="135"/>
      <c r="DV52" s="135"/>
      <c r="DW52" s="135"/>
      <c r="DX52" s="135"/>
      <c r="DY52" s="135"/>
      <c r="DZ52" s="135"/>
      <c r="EA52" s="135"/>
      <c r="EB52" s="135"/>
      <c r="EC52" s="135"/>
      <c r="ED52" s="135"/>
      <c r="EE52" s="135"/>
      <c r="EF52" s="135"/>
      <c r="EG52" s="135"/>
      <c r="EH52" s="135"/>
      <c r="EI52" s="135"/>
      <c r="EJ52" s="135"/>
      <c r="EK52" s="135"/>
      <c r="EL52" s="135"/>
      <c r="EM52" s="135"/>
    </row>
    <row r="53" spans="1:143" s="142" customFormat="1">
      <c r="A53" s="139" t="s">
        <v>60</v>
      </c>
      <c r="B53" s="150" t="str">
        <f>A55</f>
        <v>Reptile</v>
      </c>
      <c r="C53" s="140">
        <v>0</v>
      </c>
      <c r="D53" s="43">
        <v>0.3</v>
      </c>
      <c r="E53" s="43">
        <v>0.5</v>
      </c>
      <c r="F53" s="140">
        <v>1.7236612233933831E-15</v>
      </c>
      <c r="G53" s="43">
        <v>2.522210838856985E-8</v>
      </c>
      <c r="H53" s="140">
        <v>6.2243321955872165E-11</v>
      </c>
      <c r="I53" s="43">
        <v>4.967991046233456E-4</v>
      </c>
      <c r="J53" s="140">
        <v>6.2245045617095563E-11</v>
      </c>
      <c r="K53" s="141">
        <v>4.9682432673173421E-4</v>
      </c>
      <c r="L53" s="140">
        <v>2.8700000000000002E-3</v>
      </c>
      <c r="M53" s="43">
        <v>4.9682438897677981E-4</v>
      </c>
      <c r="N53" s="141">
        <v>3.3668243889767801E-3</v>
      </c>
      <c r="O53" s="81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  <c r="BH53" s="135"/>
      <c r="BI53" s="135"/>
      <c r="BJ53" s="135"/>
      <c r="BK53" s="135"/>
      <c r="BL53" s="135"/>
      <c r="BM53" s="135"/>
      <c r="BN53" s="135"/>
      <c r="BO53" s="135"/>
      <c r="BP53" s="135"/>
      <c r="BQ53" s="135"/>
      <c r="BR53" s="135"/>
      <c r="BS53" s="135"/>
      <c r="BT53" s="135"/>
      <c r="BU53" s="135"/>
      <c r="BV53" s="135"/>
      <c r="BW53" s="135"/>
      <c r="BX53" s="135"/>
      <c r="BY53" s="135"/>
      <c r="BZ53" s="135"/>
      <c r="CA53" s="135"/>
      <c r="CB53" s="135"/>
      <c r="CC53" s="135"/>
      <c r="CD53" s="135"/>
      <c r="CE53" s="135"/>
      <c r="CF53" s="135"/>
      <c r="CG53" s="135"/>
      <c r="CH53" s="135"/>
      <c r="CI53" s="135"/>
      <c r="CJ53" s="135"/>
      <c r="CK53" s="135"/>
      <c r="CL53" s="135"/>
      <c r="CM53" s="135"/>
      <c r="CN53" s="135"/>
      <c r="CO53" s="135"/>
      <c r="CP53" s="135"/>
      <c r="CQ53" s="135"/>
      <c r="CR53" s="135"/>
      <c r="CS53" s="135"/>
      <c r="CT53" s="135"/>
      <c r="CU53" s="135"/>
      <c r="CV53" s="135"/>
      <c r="CW53" s="135"/>
      <c r="CX53" s="135"/>
      <c r="CY53" s="135"/>
      <c r="CZ53" s="135"/>
      <c r="DA53" s="135"/>
      <c r="DB53" s="135"/>
      <c r="DC53" s="135"/>
      <c r="DD53" s="135"/>
      <c r="DE53" s="135"/>
      <c r="DF53" s="135"/>
      <c r="DG53" s="135"/>
      <c r="DH53" s="135"/>
      <c r="DI53" s="135"/>
      <c r="DJ53" s="135"/>
      <c r="DK53" s="135"/>
      <c r="DL53" s="135"/>
      <c r="DM53" s="135"/>
      <c r="DN53" s="135"/>
      <c r="DO53" s="135"/>
      <c r="DP53" s="135"/>
      <c r="DQ53" s="135"/>
      <c r="DR53" s="135"/>
      <c r="DS53" s="135"/>
      <c r="DT53" s="135"/>
      <c r="DU53" s="135"/>
      <c r="DV53" s="135"/>
      <c r="DW53" s="135"/>
      <c r="DX53" s="135"/>
      <c r="DY53" s="135"/>
      <c r="DZ53" s="135"/>
      <c r="EA53" s="135"/>
      <c r="EB53" s="135"/>
      <c r="EC53" s="135"/>
      <c r="ED53" s="135"/>
      <c r="EE53" s="135"/>
      <c r="EF53" s="135"/>
      <c r="EG53" s="135"/>
      <c r="EH53" s="135"/>
      <c r="EI53" s="135"/>
      <c r="EJ53" s="135"/>
      <c r="EK53" s="135"/>
      <c r="EL53" s="135"/>
      <c r="EM53" s="135"/>
    </row>
    <row r="54" spans="1:143" s="142" customFormat="1">
      <c r="A54" s="139" t="s">
        <v>61</v>
      </c>
      <c r="B54" s="150" t="str">
        <f>A14</f>
        <v>Bird egg</v>
      </c>
      <c r="C54" s="140">
        <v>0</v>
      </c>
      <c r="D54" s="43">
        <v>0.7</v>
      </c>
      <c r="E54" s="43">
        <v>0.1</v>
      </c>
      <c r="F54" s="140">
        <v>1.1299951697154844E-14</v>
      </c>
      <c r="G54" s="43">
        <v>3.7878044269450476E-8</v>
      </c>
      <c r="H54" s="140">
        <v>1.2107091104094476E-10</v>
      </c>
      <c r="I54" s="43">
        <v>3.787804426945047E-4</v>
      </c>
      <c r="J54" s="140">
        <v>1.2108221099264192E-10</v>
      </c>
      <c r="K54" s="141">
        <v>3.7881832073877414E-4</v>
      </c>
      <c r="L54" s="140">
        <v>9.7199999999999995E-3</v>
      </c>
      <c r="M54" s="43">
        <v>3.7881844182098513E-4</v>
      </c>
      <c r="N54" s="141">
        <v>1.0098818441820985E-2</v>
      </c>
      <c r="O54" s="81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  <c r="BB54" s="135"/>
      <c r="BC54" s="135"/>
      <c r="BD54" s="135"/>
      <c r="BE54" s="135"/>
      <c r="BF54" s="135"/>
      <c r="BG54" s="135"/>
      <c r="BH54" s="135"/>
      <c r="BI54" s="135"/>
      <c r="BJ54" s="135"/>
      <c r="BK54" s="135"/>
      <c r="BL54" s="135"/>
      <c r="BM54" s="135"/>
      <c r="BN54" s="135"/>
      <c r="BO54" s="135"/>
      <c r="BP54" s="135"/>
      <c r="BQ54" s="135"/>
      <c r="BR54" s="135"/>
      <c r="BS54" s="135"/>
      <c r="BT54" s="135"/>
      <c r="BU54" s="135"/>
      <c r="BV54" s="135"/>
      <c r="BW54" s="135"/>
      <c r="BX54" s="135"/>
      <c r="BY54" s="135"/>
      <c r="BZ54" s="135"/>
      <c r="CA54" s="135"/>
      <c r="CB54" s="135"/>
      <c r="CC54" s="135"/>
      <c r="CD54" s="135"/>
      <c r="CE54" s="135"/>
      <c r="CF54" s="135"/>
      <c r="CG54" s="135"/>
      <c r="CH54" s="135"/>
      <c r="CI54" s="135"/>
      <c r="CJ54" s="135"/>
      <c r="CK54" s="135"/>
      <c r="CL54" s="135"/>
      <c r="CM54" s="135"/>
      <c r="CN54" s="135"/>
      <c r="CO54" s="135"/>
      <c r="CP54" s="135"/>
      <c r="CQ54" s="135"/>
      <c r="CR54" s="135"/>
      <c r="CS54" s="135"/>
      <c r="CT54" s="135"/>
      <c r="CU54" s="135"/>
      <c r="CV54" s="135"/>
      <c r="CW54" s="135"/>
      <c r="CX54" s="135"/>
      <c r="CY54" s="135"/>
      <c r="CZ54" s="135"/>
      <c r="DA54" s="135"/>
      <c r="DB54" s="135"/>
      <c r="DC54" s="135"/>
      <c r="DD54" s="135"/>
      <c r="DE54" s="135"/>
      <c r="DF54" s="135"/>
      <c r="DG54" s="135"/>
      <c r="DH54" s="135"/>
      <c r="DI54" s="135"/>
      <c r="DJ54" s="135"/>
      <c r="DK54" s="135"/>
      <c r="DL54" s="135"/>
      <c r="DM54" s="135"/>
      <c r="DN54" s="135"/>
      <c r="DO54" s="135"/>
      <c r="DP54" s="135"/>
      <c r="DQ54" s="135"/>
      <c r="DR54" s="135"/>
      <c r="DS54" s="135"/>
      <c r="DT54" s="135"/>
      <c r="DU54" s="135"/>
      <c r="DV54" s="135"/>
      <c r="DW54" s="135"/>
      <c r="DX54" s="135"/>
      <c r="DY54" s="135"/>
      <c r="DZ54" s="135"/>
      <c r="EA54" s="135"/>
      <c r="EB54" s="135"/>
      <c r="EC54" s="135"/>
      <c r="ED54" s="135"/>
      <c r="EE54" s="135"/>
      <c r="EF54" s="135"/>
      <c r="EG54" s="135"/>
      <c r="EH54" s="135"/>
      <c r="EI54" s="135"/>
      <c r="EJ54" s="135"/>
      <c r="EK54" s="135"/>
      <c r="EL54" s="135"/>
      <c r="EM54" s="135"/>
    </row>
    <row r="55" spans="1:143" s="137" customFormat="1">
      <c r="A55" s="143" t="s">
        <v>26</v>
      </c>
      <c r="B55" s="154"/>
      <c r="C55" s="140">
        <v>0.5</v>
      </c>
      <c r="D55" s="43">
        <v>0.4</v>
      </c>
      <c r="E55" s="43">
        <v>0.1</v>
      </c>
      <c r="F55" s="140">
        <v>8.0437523758357873E-15</v>
      </c>
      <c r="G55" s="43">
        <v>6.6494649388047788E-8</v>
      </c>
      <c r="H55" s="140">
        <v>2.8727687056556387E-11</v>
      </c>
      <c r="I55" s="43">
        <v>2.2929189444154412E-4</v>
      </c>
      <c r="J55" s="140">
        <v>2.8735730808932223E-11</v>
      </c>
      <c r="K55" s="141">
        <v>2.2935838909093217E-4</v>
      </c>
      <c r="L55" s="140">
        <v>2.8700000000000002E-3</v>
      </c>
      <c r="M55" s="43">
        <v>2.2935841782666298E-4</v>
      </c>
      <c r="N55" s="141">
        <v>3.099358417826663E-3</v>
      </c>
      <c r="O55" s="81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5"/>
      <c r="BT55" s="135"/>
      <c r="BU55" s="135"/>
      <c r="BV55" s="135"/>
      <c r="BW55" s="135"/>
      <c r="BX55" s="135"/>
      <c r="BY55" s="135"/>
      <c r="BZ55" s="135"/>
      <c r="CA55" s="135"/>
      <c r="CB55" s="135"/>
      <c r="CC55" s="135"/>
      <c r="CD55" s="135"/>
      <c r="CE55" s="135"/>
      <c r="CF55" s="135"/>
      <c r="CG55" s="135"/>
      <c r="CH55" s="135"/>
      <c r="CI55" s="135"/>
      <c r="CJ55" s="135"/>
      <c r="CK55" s="135"/>
      <c r="CL55" s="135"/>
      <c r="CM55" s="135"/>
      <c r="CN55" s="135"/>
      <c r="CO55" s="135"/>
      <c r="CP55" s="135"/>
      <c r="CQ55" s="135"/>
      <c r="CR55" s="135"/>
      <c r="CS55" s="135"/>
      <c r="CT55" s="135"/>
      <c r="CU55" s="135"/>
      <c r="CV55" s="135"/>
      <c r="CW55" s="135"/>
      <c r="CX55" s="135"/>
      <c r="CY55" s="135"/>
      <c r="CZ55" s="135"/>
      <c r="DA55" s="135"/>
      <c r="DB55" s="135"/>
      <c r="DC55" s="135"/>
      <c r="DD55" s="135"/>
      <c r="DE55" s="135"/>
      <c r="DF55" s="135"/>
      <c r="DG55" s="135"/>
      <c r="DH55" s="135"/>
      <c r="DI55" s="135"/>
      <c r="DJ55" s="135"/>
      <c r="DK55" s="135"/>
      <c r="DL55" s="135"/>
      <c r="DM55" s="135"/>
      <c r="DN55" s="135"/>
      <c r="DO55" s="135"/>
      <c r="DP55" s="135"/>
      <c r="DQ55" s="135"/>
      <c r="DR55" s="135"/>
      <c r="DS55" s="135"/>
      <c r="DT55" s="135"/>
      <c r="DU55" s="135"/>
      <c r="DV55" s="135"/>
      <c r="DW55" s="135"/>
      <c r="DX55" s="135"/>
      <c r="DY55" s="135"/>
      <c r="DZ55" s="135"/>
      <c r="EA55" s="135"/>
      <c r="EB55" s="135"/>
      <c r="EC55" s="135"/>
      <c r="ED55" s="135"/>
      <c r="EE55" s="135"/>
      <c r="EF55" s="135"/>
      <c r="EG55" s="135"/>
      <c r="EH55" s="135"/>
      <c r="EI55" s="135"/>
      <c r="EJ55" s="135"/>
      <c r="EK55" s="135"/>
      <c r="EL55" s="135"/>
      <c r="EM55" s="135"/>
    </row>
    <row r="56" spans="1:143" s="142" customFormat="1">
      <c r="A56" s="139" t="s">
        <v>62</v>
      </c>
      <c r="B56" s="150" t="str">
        <f>A14</f>
        <v>Bird egg</v>
      </c>
      <c r="C56" s="140">
        <v>0</v>
      </c>
      <c r="D56" s="43">
        <v>0.7</v>
      </c>
      <c r="E56" s="43">
        <v>0.1</v>
      </c>
      <c r="F56" s="140">
        <v>1.1299951697154844E-14</v>
      </c>
      <c r="G56" s="43">
        <v>3.7878044269450476E-8</v>
      </c>
      <c r="H56" s="140">
        <v>1.2107091104094476E-10</v>
      </c>
      <c r="I56" s="43">
        <v>3.787804426945047E-4</v>
      </c>
      <c r="J56" s="140">
        <v>1.2108221099264192E-10</v>
      </c>
      <c r="K56" s="141">
        <v>3.7881832073877414E-4</v>
      </c>
      <c r="L56" s="140">
        <v>9.7199999999999995E-3</v>
      </c>
      <c r="M56" s="43">
        <v>3.7881844182098513E-4</v>
      </c>
      <c r="N56" s="141">
        <v>1.0098818441820985E-2</v>
      </c>
      <c r="O56" s="81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  <c r="BE56" s="135"/>
      <c r="BF56" s="135"/>
      <c r="BG56" s="135"/>
      <c r="BH56" s="135"/>
      <c r="BI56" s="135"/>
      <c r="BJ56" s="135"/>
      <c r="BK56" s="135"/>
      <c r="BL56" s="135"/>
      <c r="BM56" s="135"/>
      <c r="BN56" s="135"/>
      <c r="BO56" s="135"/>
      <c r="BP56" s="135"/>
      <c r="BQ56" s="135"/>
      <c r="BR56" s="135"/>
      <c r="BS56" s="135"/>
      <c r="BT56" s="135"/>
      <c r="BU56" s="135"/>
      <c r="BV56" s="135"/>
      <c r="BW56" s="135"/>
      <c r="BX56" s="135"/>
      <c r="BY56" s="135"/>
      <c r="BZ56" s="135"/>
      <c r="CA56" s="135"/>
      <c r="CB56" s="135"/>
      <c r="CC56" s="135"/>
      <c r="CD56" s="135"/>
      <c r="CE56" s="135"/>
      <c r="CF56" s="135"/>
      <c r="CG56" s="135"/>
      <c r="CH56" s="135"/>
      <c r="CI56" s="135"/>
      <c r="CJ56" s="135"/>
      <c r="CK56" s="135"/>
      <c r="CL56" s="135"/>
      <c r="CM56" s="135"/>
      <c r="CN56" s="135"/>
      <c r="CO56" s="135"/>
      <c r="CP56" s="135"/>
      <c r="CQ56" s="135"/>
      <c r="CR56" s="135"/>
      <c r="CS56" s="135"/>
      <c r="CT56" s="135"/>
      <c r="CU56" s="135"/>
      <c r="CV56" s="135"/>
      <c r="CW56" s="135"/>
      <c r="CX56" s="135"/>
      <c r="CY56" s="135"/>
      <c r="CZ56" s="135"/>
      <c r="DA56" s="135"/>
      <c r="DB56" s="135"/>
      <c r="DC56" s="135"/>
      <c r="DD56" s="135"/>
      <c r="DE56" s="135"/>
      <c r="DF56" s="135"/>
      <c r="DG56" s="135"/>
      <c r="DH56" s="135"/>
      <c r="DI56" s="135"/>
      <c r="DJ56" s="135"/>
      <c r="DK56" s="135"/>
      <c r="DL56" s="135"/>
      <c r="DM56" s="135"/>
      <c r="DN56" s="135"/>
      <c r="DO56" s="135"/>
      <c r="DP56" s="135"/>
      <c r="DQ56" s="135"/>
      <c r="DR56" s="135"/>
      <c r="DS56" s="135"/>
      <c r="DT56" s="135"/>
      <c r="DU56" s="135"/>
      <c r="DV56" s="135"/>
      <c r="DW56" s="135"/>
      <c r="DX56" s="135"/>
      <c r="DY56" s="135"/>
      <c r="DZ56" s="135"/>
      <c r="EA56" s="135"/>
      <c r="EB56" s="135"/>
      <c r="EC56" s="135"/>
      <c r="ED56" s="135"/>
      <c r="EE56" s="135"/>
      <c r="EF56" s="135"/>
      <c r="EG56" s="135"/>
      <c r="EH56" s="135"/>
      <c r="EI56" s="135"/>
      <c r="EJ56" s="135"/>
      <c r="EK56" s="135"/>
      <c r="EL56" s="135"/>
      <c r="EM56" s="135"/>
    </row>
    <row r="57" spans="1:143" s="137" customFormat="1">
      <c r="A57" s="143" t="s">
        <v>34</v>
      </c>
      <c r="B57" s="154"/>
      <c r="C57" s="140">
        <v>0.6</v>
      </c>
      <c r="D57" s="43">
        <v>0.4</v>
      </c>
      <c r="E57" s="43">
        <v>0</v>
      </c>
      <c r="F57" s="140">
        <v>2.8532699492386984E-14</v>
      </c>
      <c r="G57" s="43">
        <v>8.1401903914020279E-8</v>
      </c>
      <c r="H57" s="140">
        <v>5.9443123942472869E-11</v>
      </c>
      <c r="I57" s="43">
        <v>1.6958729982087561E-4</v>
      </c>
      <c r="J57" s="140">
        <v>5.9471656641965259E-11</v>
      </c>
      <c r="K57" s="141">
        <v>1.6966870172478962E-4</v>
      </c>
      <c r="L57" s="140">
        <v>8.6899999999999998E-3</v>
      </c>
      <c r="M57" s="43">
        <v>1.6966876119644625E-4</v>
      </c>
      <c r="N57" s="141">
        <v>8.8596687611964455E-3</v>
      </c>
      <c r="O57" s="81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  <c r="BA57" s="135"/>
      <c r="BB57" s="135"/>
      <c r="BC57" s="135"/>
      <c r="BD57" s="135"/>
      <c r="BE57" s="135"/>
      <c r="BF57" s="135"/>
      <c r="BG57" s="135"/>
      <c r="BH57" s="135"/>
      <c r="BI57" s="135"/>
      <c r="BJ57" s="135"/>
      <c r="BK57" s="135"/>
      <c r="BL57" s="135"/>
      <c r="BM57" s="135"/>
      <c r="BN57" s="135"/>
      <c r="BO57" s="135"/>
      <c r="BP57" s="135"/>
      <c r="BQ57" s="135"/>
      <c r="BR57" s="135"/>
      <c r="BS57" s="135"/>
      <c r="BT57" s="135"/>
      <c r="BU57" s="135"/>
      <c r="BV57" s="135"/>
      <c r="BW57" s="135"/>
      <c r="BX57" s="135"/>
      <c r="BY57" s="135"/>
      <c r="BZ57" s="135"/>
      <c r="CA57" s="135"/>
      <c r="CB57" s="135"/>
      <c r="CC57" s="135"/>
      <c r="CD57" s="135"/>
      <c r="CE57" s="135"/>
      <c r="CF57" s="135"/>
      <c r="CG57" s="135"/>
      <c r="CH57" s="135"/>
      <c r="CI57" s="135"/>
      <c r="CJ57" s="135"/>
      <c r="CK57" s="135"/>
      <c r="CL57" s="135"/>
      <c r="CM57" s="135"/>
      <c r="CN57" s="135"/>
      <c r="CO57" s="135"/>
      <c r="CP57" s="135"/>
      <c r="CQ57" s="135"/>
      <c r="CR57" s="135"/>
      <c r="CS57" s="135"/>
      <c r="CT57" s="135"/>
      <c r="CU57" s="135"/>
      <c r="CV57" s="135"/>
      <c r="CW57" s="135"/>
      <c r="CX57" s="135"/>
      <c r="CY57" s="135"/>
      <c r="CZ57" s="135"/>
      <c r="DA57" s="135"/>
      <c r="DB57" s="135"/>
      <c r="DC57" s="135"/>
      <c r="DD57" s="135"/>
      <c r="DE57" s="135"/>
      <c r="DF57" s="135"/>
      <c r="DG57" s="135"/>
      <c r="DH57" s="135"/>
      <c r="DI57" s="135"/>
      <c r="DJ57" s="135"/>
      <c r="DK57" s="135"/>
      <c r="DL57" s="135"/>
      <c r="DM57" s="135"/>
      <c r="DN57" s="135"/>
      <c r="DO57" s="135"/>
      <c r="DP57" s="135"/>
      <c r="DQ57" s="135"/>
      <c r="DR57" s="135"/>
      <c r="DS57" s="135"/>
      <c r="DT57" s="135"/>
      <c r="DU57" s="135"/>
      <c r="DV57" s="135"/>
      <c r="DW57" s="135"/>
      <c r="DX57" s="135"/>
      <c r="DY57" s="135"/>
      <c r="DZ57" s="135"/>
      <c r="EA57" s="135"/>
      <c r="EB57" s="135"/>
      <c r="EC57" s="135"/>
      <c r="ED57" s="135"/>
      <c r="EE57" s="135"/>
      <c r="EF57" s="135"/>
      <c r="EG57" s="135"/>
      <c r="EH57" s="135"/>
      <c r="EI57" s="135"/>
      <c r="EJ57" s="135"/>
      <c r="EK57" s="135"/>
      <c r="EL57" s="135"/>
      <c r="EM57" s="135"/>
    </row>
    <row r="58" spans="1:143" s="142" customFormat="1">
      <c r="A58" s="143" t="s">
        <v>63</v>
      </c>
      <c r="B58" s="150" t="str">
        <f>A36</f>
        <v>Herbivore mammal</v>
      </c>
      <c r="C58" s="140">
        <v>0</v>
      </c>
      <c r="D58" s="43">
        <v>0.7</v>
      </c>
      <c r="E58" s="43">
        <v>0.1</v>
      </c>
      <c r="F58" s="140">
        <v>1.464513541362712E-15</v>
      </c>
      <c r="G58" s="43">
        <v>3.2133690029644362E-8</v>
      </c>
      <c r="H58" s="140">
        <v>1.5691216514600488E-11</v>
      </c>
      <c r="I58" s="43">
        <v>3.213369002964436E-4</v>
      </c>
      <c r="J58" s="140">
        <v>1.569268102814185E-11</v>
      </c>
      <c r="K58" s="141">
        <v>3.2136903398647326E-4</v>
      </c>
      <c r="L58" s="140">
        <v>2.99E-3</v>
      </c>
      <c r="M58" s="43">
        <v>3.213690496791543E-4</v>
      </c>
      <c r="N58" s="141">
        <v>3.3113690496791542E-3</v>
      </c>
      <c r="O58" s="81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  <c r="BA58" s="135"/>
      <c r="BB58" s="135"/>
      <c r="BC58" s="135"/>
      <c r="BD58" s="135"/>
      <c r="BE58" s="135"/>
      <c r="BF58" s="135"/>
      <c r="BG58" s="135"/>
      <c r="BH58" s="135"/>
      <c r="BI58" s="135"/>
      <c r="BJ58" s="135"/>
      <c r="BK58" s="135"/>
      <c r="BL58" s="135"/>
      <c r="BM58" s="135"/>
      <c r="BN58" s="135"/>
      <c r="BO58" s="135"/>
      <c r="BP58" s="135"/>
      <c r="BQ58" s="135"/>
      <c r="BR58" s="135"/>
      <c r="BS58" s="135"/>
      <c r="BT58" s="135"/>
      <c r="BU58" s="135"/>
      <c r="BV58" s="135"/>
      <c r="BW58" s="135"/>
      <c r="BX58" s="135"/>
      <c r="BY58" s="135"/>
      <c r="BZ58" s="135"/>
      <c r="CA58" s="135"/>
      <c r="CB58" s="135"/>
      <c r="CC58" s="135"/>
      <c r="CD58" s="135"/>
      <c r="CE58" s="135"/>
      <c r="CF58" s="135"/>
      <c r="CG58" s="135"/>
      <c r="CH58" s="135"/>
      <c r="CI58" s="135"/>
      <c r="CJ58" s="135"/>
      <c r="CK58" s="135"/>
      <c r="CL58" s="135"/>
      <c r="CM58" s="135"/>
      <c r="CN58" s="135"/>
      <c r="CO58" s="135"/>
      <c r="CP58" s="135"/>
      <c r="CQ58" s="135"/>
      <c r="CR58" s="135"/>
      <c r="CS58" s="135"/>
      <c r="CT58" s="135"/>
      <c r="CU58" s="135"/>
      <c r="CV58" s="135"/>
      <c r="CW58" s="135"/>
      <c r="CX58" s="135"/>
      <c r="CY58" s="135"/>
      <c r="CZ58" s="135"/>
      <c r="DA58" s="135"/>
      <c r="DB58" s="135"/>
      <c r="DC58" s="135"/>
      <c r="DD58" s="135"/>
      <c r="DE58" s="135"/>
      <c r="DF58" s="135"/>
      <c r="DG58" s="135"/>
      <c r="DH58" s="135"/>
      <c r="DI58" s="135"/>
      <c r="DJ58" s="135"/>
      <c r="DK58" s="135"/>
      <c r="DL58" s="135"/>
      <c r="DM58" s="135"/>
      <c r="DN58" s="135"/>
      <c r="DO58" s="135"/>
      <c r="DP58" s="135"/>
      <c r="DQ58" s="135"/>
      <c r="DR58" s="135"/>
      <c r="DS58" s="135"/>
      <c r="DT58" s="135"/>
      <c r="DU58" s="135"/>
      <c r="DV58" s="135"/>
      <c r="DW58" s="135"/>
      <c r="DX58" s="135"/>
      <c r="DY58" s="135"/>
      <c r="DZ58" s="135"/>
      <c r="EA58" s="135"/>
      <c r="EB58" s="135"/>
      <c r="EC58" s="135"/>
      <c r="ED58" s="135"/>
      <c r="EE58" s="135"/>
      <c r="EF58" s="135"/>
      <c r="EG58" s="135"/>
      <c r="EH58" s="135"/>
      <c r="EI58" s="135"/>
      <c r="EJ58" s="135"/>
      <c r="EK58" s="135"/>
      <c r="EL58" s="135"/>
      <c r="EM58" s="135"/>
    </row>
    <row r="59" spans="1:143" s="142" customFormat="1">
      <c r="A59" s="139" t="s">
        <v>64</v>
      </c>
      <c r="B59" s="150" t="str">
        <f>A55</f>
        <v>Reptile</v>
      </c>
      <c r="C59" s="140">
        <v>0.2</v>
      </c>
      <c r="D59" s="43">
        <v>0.8</v>
      </c>
      <c r="E59" s="43">
        <v>0</v>
      </c>
      <c r="F59" s="140">
        <v>6.8946448935735338E-15</v>
      </c>
      <c r="G59" s="43">
        <v>5.503005466597059E-8</v>
      </c>
      <c r="H59" s="140">
        <v>3.8303582742075178E-11</v>
      </c>
      <c r="I59" s="43">
        <v>3.057225259220588E-4</v>
      </c>
      <c r="J59" s="140">
        <v>3.8310477386968751E-11</v>
      </c>
      <c r="K59" s="141">
        <v>3.0577755597672475E-4</v>
      </c>
      <c r="L59" s="140">
        <v>2.8700000000000002E-3</v>
      </c>
      <c r="M59" s="43">
        <v>3.0577759428720216E-4</v>
      </c>
      <c r="N59" s="141">
        <v>3.1757775942872022E-3</v>
      </c>
      <c r="O59" s="81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  <c r="AS59" s="135"/>
      <c r="AT59" s="135"/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  <c r="BE59" s="135"/>
      <c r="BF59" s="135"/>
      <c r="BG59" s="135"/>
      <c r="BH59" s="135"/>
      <c r="BI59" s="135"/>
      <c r="BJ59" s="135"/>
      <c r="BK59" s="135"/>
      <c r="BL59" s="135"/>
      <c r="BM59" s="135"/>
      <c r="BN59" s="135"/>
      <c r="BO59" s="135"/>
      <c r="BP59" s="135"/>
      <c r="BQ59" s="135"/>
      <c r="BR59" s="135"/>
      <c r="BS59" s="135"/>
      <c r="BT59" s="135"/>
      <c r="BU59" s="135"/>
      <c r="BV59" s="135"/>
      <c r="BW59" s="135"/>
      <c r="BX59" s="135"/>
      <c r="BY59" s="135"/>
      <c r="BZ59" s="135"/>
      <c r="CA59" s="135"/>
      <c r="CB59" s="135"/>
      <c r="CC59" s="135"/>
      <c r="CD59" s="135"/>
      <c r="CE59" s="135"/>
      <c r="CF59" s="135"/>
      <c r="CG59" s="135"/>
      <c r="CH59" s="135"/>
      <c r="CI59" s="135"/>
      <c r="CJ59" s="135"/>
      <c r="CK59" s="135"/>
      <c r="CL59" s="135"/>
      <c r="CM59" s="135"/>
      <c r="CN59" s="135"/>
      <c r="CO59" s="135"/>
      <c r="CP59" s="135"/>
      <c r="CQ59" s="135"/>
      <c r="CR59" s="135"/>
      <c r="CS59" s="135"/>
      <c r="CT59" s="135"/>
      <c r="CU59" s="135"/>
      <c r="CV59" s="135"/>
      <c r="CW59" s="135"/>
      <c r="CX59" s="135"/>
      <c r="CY59" s="135"/>
      <c r="CZ59" s="135"/>
      <c r="DA59" s="135"/>
      <c r="DB59" s="135"/>
      <c r="DC59" s="135"/>
      <c r="DD59" s="135"/>
      <c r="DE59" s="135"/>
      <c r="DF59" s="135"/>
      <c r="DG59" s="135"/>
      <c r="DH59" s="135"/>
      <c r="DI59" s="135"/>
      <c r="DJ59" s="135"/>
      <c r="DK59" s="135"/>
      <c r="DL59" s="135"/>
      <c r="DM59" s="135"/>
      <c r="DN59" s="135"/>
      <c r="DO59" s="135"/>
      <c r="DP59" s="135"/>
      <c r="DQ59" s="135"/>
      <c r="DR59" s="135"/>
      <c r="DS59" s="135"/>
      <c r="DT59" s="135"/>
      <c r="DU59" s="135"/>
      <c r="DV59" s="135"/>
      <c r="DW59" s="135"/>
      <c r="DX59" s="135"/>
      <c r="DY59" s="135"/>
      <c r="DZ59" s="135"/>
      <c r="EA59" s="135"/>
      <c r="EB59" s="135"/>
      <c r="EC59" s="135"/>
      <c r="ED59" s="135"/>
      <c r="EE59" s="135"/>
      <c r="EF59" s="135"/>
      <c r="EG59" s="135"/>
      <c r="EH59" s="135"/>
      <c r="EI59" s="135"/>
      <c r="EJ59" s="135"/>
      <c r="EK59" s="135"/>
      <c r="EL59" s="135"/>
      <c r="EM59" s="135"/>
    </row>
    <row r="60" spans="1:143" s="142" customFormat="1">
      <c r="A60" s="143" t="s">
        <v>65</v>
      </c>
      <c r="B60" s="150" t="str">
        <f>A55</f>
        <v>Reptile</v>
      </c>
      <c r="C60" s="140">
        <v>0</v>
      </c>
      <c r="D60" s="43">
        <v>0.7</v>
      </c>
      <c r="E60" s="43">
        <v>0.1</v>
      </c>
      <c r="F60" s="140">
        <v>4.0218761879178936E-15</v>
      </c>
      <c r="G60" s="43">
        <v>3.4393784166231613E-8</v>
      </c>
      <c r="H60" s="140">
        <v>4.3091530584834569E-11</v>
      </c>
      <c r="I60" s="43">
        <v>3.4393784166231612E-4</v>
      </c>
      <c r="J60" s="140">
        <v>4.3095552461022487E-11</v>
      </c>
      <c r="K60" s="141">
        <v>3.4397223544648236E-4</v>
      </c>
      <c r="L60" s="140">
        <v>2.8700000000000002E-3</v>
      </c>
      <c r="M60" s="43">
        <v>3.4397227854203482E-4</v>
      </c>
      <c r="N60" s="141">
        <v>3.2139722785420348E-3</v>
      </c>
      <c r="O60" s="81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  <c r="AS60" s="135"/>
      <c r="AT60" s="135"/>
      <c r="AU60" s="135"/>
      <c r="AV60" s="135"/>
      <c r="AW60" s="135"/>
      <c r="AX60" s="135"/>
      <c r="AY60" s="135"/>
      <c r="AZ60" s="135"/>
      <c r="BA60" s="135"/>
      <c r="BB60" s="135"/>
      <c r="BC60" s="135"/>
      <c r="BD60" s="135"/>
      <c r="BE60" s="135"/>
      <c r="BF60" s="135"/>
      <c r="BG60" s="135"/>
      <c r="BH60" s="135"/>
      <c r="BI60" s="135"/>
      <c r="BJ60" s="135"/>
      <c r="BK60" s="135"/>
      <c r="BL60" s="135"/>
      <c r="BM60" s="135"/>
      <c r="BN60" s="135"/>
      <c r="BO60" s="135"/>
      <c r="BP60" s="135"/>
      <c r="BQ60" s="135"/>
      <c r="BR60" s="135"/>
      <c r="BS60" s="135"/>
      <c r="BT60" s="135"/>
      <c r="BU60" s="135"/>
      <c r="BV60" s="135"/>
      <c r="BW60" s="135"/>
      <c r="BX60" s="135"/>
      <c r="BY60" s="135"/>
      <c r="BZ60" s="135"/>
      <c r="CA60" s="135"/>
      <c r="CB60" s="135"/>
      <c r="CC60" s="135"/>
      <c r="CD60" s="135"/>
      <c r="CE60" s="135"/>
      <c r="CF60" s="135"/>
      <c r="CG60" s="135"/>
      <c r="CH60" s="135"/>
      <c r="CI60" s="135"/>
      <c r="CJ60" s="135"/>
      <c r="CK60" s="135"/>
      <c r="CL60" s="135"/>
      <c r="CM60" s="135"/>
      <c r="CN60" s="135"/>
      <c r="CO60" s="135"/>
      <c r="CP60" s="135"/>
      <c r="CQ60" s="135"/>
      <c r="CR60" s="135"/>
      <c r="CS60" s="135"/>
      <c r="CT60" s="135"/>
      <c r="CU60" s="135"/>
      <c r="CV60" s="135"/>
      <c r="CW60" s="135"/>
      <c r="CX60" s="135"/>
      <c r="CY60" s="135"/>
      <c r="CZ60" s="135"/>
      <c r="DA60" s="135"/>
      <c r="DB60" s="135"/>
      <c r="DC60" s="135"/>
      <c r="DD60" s="135"/>
      <c r="DE60" s="135"/>
      <c r="DF60" s="135"/>
      <c r="DG60" s="135"/>
      <c r="DH60" s="135"/>
      <c r="DI60" s="135"/>
      <c r="DJ60" s="135"/>
      <c r="DK60" s="135"/>
      <c r="DL60" s="135"/>
      <c r="DM60" s="135"/>
      <c r="DN60" s="135"/>
      <c r="DO60" s="135"/>
      <c r="DP60" s="135"/>
      <c r="DQ60" s="135"/>
      <c r="DR60" s="135"/>
      <c r="DS60" s="135"/>
      <c r="DT60" s="135"/>
      <c r="DU60" s="135"/>
      <c r="DV60" s="135"/>
      <c r="DW60" s="135"/>
      <c r="DX60" s="135"/>
      <c r="DY60" s="135"/>
      <c r="DZ60" s="135"/>
      <c r="EA60" s="135"/>
      <c r="EB60" s="135"/>
      <c r="EC60" s="135"/>
      <c r="ED60" s="135"/>
      <c r="EE60" s="135"/>
      <c r="EF60" s="135"/>
      <c r="EG60" s="135"/>
      <c r="EH60" s="135"/>
      <c r="EI60" s="135"/>
      <c r="EJ60" s="135"/>
      <c r="EK60" s="135"/>
      <c r="EL60" s="135"/>
      <c r="EM60" s="135"/>
    </row>
    <row r="61" spans="1:143" s="137" customFormat="1">
      <c r="A61" s="143" t="s">
        <v>66</v>
      </c>
      <c r="B61" s="154"/>
      <c r="C61" s="140">
        <v>1</v>
      </c>
      <c r="D61" s="43">
        <v>0</v>
      </c>
      <c r="E61" s="43">
        <v>0.5</v>
      </c>
      <c r="F61" s="140">
        <v>7.8782965885938788E-13</v>
      </c>
      <c r="G61" s="43">
        <v>1.5459034642560792E-7</v>
      </c>
      <c r="H61" s="140">
        <v>3.2826235785807829E-9</v>
      </c>
      <c r="I61" s="43">
        <v>5.7255683861336267E-4</v>
      </c>
      <c r="J61" s="140">
        <v>3.2834114082396424E-9</v>
      </c>
      <c r="K61" s="141">
        <v>5.7271142895978832E-4</v>
      </c>
      <c r="L61" s="140">
        <v>7.7499999999999999E-2</v>
      </c>
      <c r="M61" s="43">
        <v>5.7271471237119653E-4</v>
      </c>
      <c r="N61" s="141">
        <v>7.8072714712371191E-2</v>
      </c>
      <c r="O61" s="81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35"/>
      <c r="AT61" s="135"/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  <c r="BE61" s="135"/>
      <c r="BF61" s="135"/>
      <c r="BG61" s="135"/>
      <c r="BH61" s="135"/>
      <c r="BI61" s="135"/>
      <c r="BJ61" s="135"/>
      <c r="BK61" s="135"/>
      <c r="BL61" s="135"/>
      <c r="BM61" s="135"/>
      <c r="BN61" s="135"/>
      <c r="BO61" s="135"/>
      <c r="BP61" s="135"/>
      <c r="BQ61" s="135"/>
      <c r="BR61" s="135"/>
      <c r="BS61" s="135"/>
      <c r="BT61" s="135"/>
      <c r="BU61" s="135"/>
      <c r="BV61" s="135"/>
      <c r="BW61" s="135"/>
      <c r="BX61" s="135"/>
      <c r="BY61" s="135"/>
      <c r="BZ61" s="135"/>
      <c r="CA61" s="135"/>
      <c r="CB61" s="135"/>
      <c r="CC61" s="135"/>
      <c r="CD61" s="135"/>
      <c r="CE61" s="135"/>
      <c r="CF61" s="135"/>
      <c r="CG61" s="135"/>
      <c r="CH61" s="135"/>
      <c r="CI61" s="135"/>
      <c r="CJ61" s="135"/>
      <c r="CK61" s="135"/>
      <c r="CL61" s="135"/>
      <c r="CM61" s="135"/>
      <c r="CN61" s="135"/>
      <c r="CO61" s="135"/>
      <c r="CP61" s="135"/>
      <c r="CQ61" s="135"/>
      <c r="CR61" s="135"/>
      <c r="CS61" s="135"/>
      <c r="CT61" s="135"/>
      <c r="CU61" s="135"/>
      <c r="CV61" s="135"/>
      <c r="CW61" s="135"/>
      <c r="CX61" s="135"/>
      <c r="CY61" s="135"/>
      <c r="CZ61" s="135"/>
      <c r="DA61" s="135"/>
      <c r="DB61" s="135"/>
      <c r="DC61" s="135"/>
      <c r="DD61" s="135"/>
      <c r="DE61" s="135"/>
      <c r="DF61" s="135"/>
      <c r="DG61" s="135"/>
      <c r="DH61" s="135"/>
      <c r="DI61" s="135"/>
      <c r="DJ61" s="135"/>
      <c r="DK61" s="135"/>
      <c r="DL61" s="135"/>
      <c r="DM61" s="135"/>
      <c r="DN61" s="135"/>
      <c r="DO61" s="135"/>
      <c r="DP61" s="135"/>
      <c r="DQ61" s="135"/>
      <c r="DR61" s="135"/>
      <c r="DS61" s="135"/>
      <c r="DT61" s="135"/>
      <c r="DU61" s="135"/>
      <c r="DV61" s="135"/>
      <c r="DW61" s="135"/>
      <c r="DX61" s="135"/>
      <c r="DY61" s="135"/>
      <c r="DZ61" s="135"/>
      <c r="EA61" s="135"/>
      <c r="EB61" s="135"/>
      <c r="EC61" s="135"/>
      <c r="ED61" s="135"/>
      <c r="EE61" s="135"/>
      <c r="EF61" s="135"/>
      <c r="EG61" s="135"/>
      <c r="EH61" s="135"/>
      <c r="EI61" s="135"/>
      <c r="EJ61" s="135"/>
      <c r="EK61" s="135"/>
      <c r="EL61" s="135"/>
      <c r="EM61" s="135"/>
    </row>
    <row r="62" spans="1:143" s="142" customFormat="1">
      <c r="A62" s="143" t="s">
        <v>67</v>
      </c>
      <c r="B62" s="150" t="str">
        <f>A35</f>
        <v>Herb</v>
      </c>
      <c r="C62" s="140">
        <v>1</v>
      </c>
      <c r="D62" s="43">
        <v>0</v>
      </c>
      <c r="E62" s="43">
        <v>0.5</v>
      </c>
      <c r="F62" s="140">
        <v>4.3074827406798497E-13</v>
      </c>
      <c r="G62" s="43">
        <v>1.4449331490768733E-7</v>
      </c>
      <c r="H62" s="140">
        <v>1.7947844752832705E-9</v>
      </c>
      <c r="I62" s="43">
        <v>5.3516042558402713E-4</v>
      </c>
      <c r="J62" s="140">
        <v>1.7952152235573385E-9</v>
      </c>
      <c r="K62" s="141">
        <v>5.3530491889893482E-4</v>
      </c>
      <c r="L62" s="140">
        <v>7.7499999999999999E-2</v>
      </c>
      <c r="M62" s="43">
        <v>5.3530671411415836E-4</v>
      </c>
      <c r="N62" s="141">
        <v>7.8035306714114155E-2</v>
      </c>
      <c r="O62" s="81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35"/>
      <c r="AZ62" s="135"/>
      <c r="BA62" s="135"/>
      <c r="BB62" s="135"/>
      <c r="BC62" s="135"/>
      <c r="BD62" s="135"/>
      <c r="BE62" s="135"/>
      <c r="BF62" s="135"/>
      <c r="BG62" s="135"/>
      <c r="BH62" s="135"/>
      <c r="BI62" s="135"/>
      <c r="BJ62" s="135"/>
      <c r="BK62" s="135"/>
      <c r="BL62" s="135"/>
      <c r="BM62" s="135"/>
      <c r="BN62" s="135"/>
      <c r="BO62" s="135"/>
      <c r="BP62" s="135"/>
      <c r="BQ62" s="135"/>
      <c r="BR62" s="135"/>
      <c r="BS62" s="135"/>
      <c r="BT62" s="135"/>
      <c r="BU62" s="135"/>
      <c r="BV62" s="135"/>
      <c r="BW62" s="135"/>
      <c r="BX62" s="135"/>
      <c r="BY62" s="135"/>
      <c r="BZ62" s="135"/>
      <c r="CA62" s="135"/>
      <c r="CB62" s="135"/>
      <c r="CC62" s="135"/>
      <c r="CD62" s="135"/>
      <c r="CE62" s="135"/>
      <c r="CF62" s="135"/>
      <c r="CG62" s="135"/>
      <c r="CH62" s="135"/>
      <c r="CI62" s="135"/>
      <c r="CJ62" s="135"/>
      <c r="CK62" s="135"/>
      <c r="CL62" s="135"/>
      <c r="CM62" s="135"/>
      <c r="CN62" s="135"/>
      <c r="CO62" s="135"/>
      <c r="CP62" s="135"/>
      <c r="CQ62" s="135"/>
      <c r="CR62" s="135"/>
      <c r="CS62" s="135"/>
      <c r="CT62" s="135"/>
      <c r="CU62" s="135"/>
      <c r="CV62" s="135"/>
      <c r="CW62" s="135"/>
      <c r="CX62" s="135"/>
      <c r="CY62" s="135"/>
      <c r="CZ62" s="135"/>
      <c r="DA62" s="135"/>
      <c r="DB62" s="135"/>
      <c r="DC62" s="135"/>
      <c r="DD62" s="135"/>
      <c r="DE62" s="135"/>
      <c r="DF62" s="135"/>
      <c r="DG62" s="135"/>
      <c r="DH62" s="135"/>
      <c r="DI62" s="135"/>
      <c r="DJ62" s="135"/>
      <c r="DK62" s="135"/>
      <c r="DL62" s="135"/>
      <c r="DM62" s="135"/>
      <c r="DN62" s="135"/>
      <c r="DO62" s="135"/>
      <c r="DP62" s="135"/>
      <c r="DQ62" s="135"/>
      <c r="DR62" s="135"/>
      <c r="DS62" s="135"/>
      <c r="DT62" s="135"/>
      <c r="DU62" s="135"/>
      <c r="DV62" s="135"/>
      <c r="DW62" s="135"/>
      <c r="DX62" s="135"/>
      <c r="DY62" s="135"/>
      <c r="DZ62" s="135"/>
      <c r="EA62" s="135"/>
      <c r="EB62" s="135"/>
      <c r="EC62" s="135"/>
      <c r="ED62" s="135"/>
      <c r="EE62" s="135"/>
      <c r="EF62" s="135"/>
      <c r="EG62" s="135"/>
      <c r="EH62" s="135"/>
      <c r="EI62" s="135"/>
      <c r="EJ62" s="135"/>
      <c r="EK62" s="135"/>
      <c r="EL62" s="135"/>
      <c r="EM62" s="135"/>
    </row>
    <row r="63" spans="1:143" s="142" customFormat="1">
      <c r="A63" s="143" t="s">
        <v>68</v>
      </c>
      <c r="B63" s="150" t="str">
        <f>A36</f>
        <v>Herbivore mammal</v>
      </c>
      <c r="C63" s="140">
        <v>0</v>
      </c>
      <c r="D63" s="43">
        <v>0.5</v>
      </c>
      <c r="E63" s="43">
        <v>0.5</v>
      </c>
      <c r="F63" s="140">
        <v>1.0460811009733658E-15</v>
      </c>
      <c r="G63" s="43">
        <v>3.2133690029644362E-8</v>
      </c>
      <c r="H63" s="140">
        <v>2.6152027524334147E-11</v>
      </c>
      <c r="I63" s="43">
        <v>5.3556150049407277E-4</v>
      </c>
      <c r="J63" s="140">
        <v>2.6153073605435121E-11</v>
      </c>
      <c r="K63" s="141">
        <v>5.3559363418410237E-4</v>
      </c>
      <c r="L63" s="140">
        <v>2.99E-3</v>
      </c>
      <c r="M63" s="43">
        <v>5.3559366033717601E-4</v>
      </c>
      <c r="N63" s="141">
        <v>3.525593660337176E-3</v>
      </c>
      <c r="O63" s="81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5"/>
      <c r="AT63" s="135"/>
      <c r="AU63" s="135"/>
      <c r="AV63" s="135"/>
      <c r="AW63" s="135"/>
      <c r="AX63" s="135"/>
      <c r="AY63" s="135"/>
      <c r="AZ63" s="135"/>
      <c r="BA63" s="135"/>
      <c r="BB63" s="135"/>
      <c r="BC63" s="135"/>
      <c r="BD63" s="135"/>
      <c r="BE63" s="135"/>
      <c r="BF63" s="135"/>
      <c r="BG63" s="135"/>
      <c r="BH63" s="135"/>
      <c r="BI63" s="135"/>
      <c r="BJ63" s="135"/>
      <c r="BK63" s="135"/>
      <c r="BL63" s="135"/>
      <c r="BM63" s="135"/>
      <c r="BN63" s="135"/>
      <c r="BO63" s="135"/>
      <c r="BP63" s="135"/>
      <c r="BQ63" s="135"/>
      <c r="BR63" s="135"/>
      <c r="BS63" s="135"/>
      <c r="BT63" s="135"/>
      <c r="BU63" s="135"/>
      <c r="BV63" s="135"/>
      <c r="BW63" s="135"/>
      <c r="BX63" s="135"/>
      <c r="BY63" s="135"/>
      <c r="BZ63" s="135"/>
      <c r="CA63" s="135"/>
      <c r="CB63" s="135"/>
      <c r="CC63" s="135"/>
      <c r="CD63" s="135"/>
      <c r="CE63" s="135"/>
      <c r="CF63" s="135"/>
      <c r="CG63" s="135"/>
      <c r="CH63" s="135"/>
      <c r="CI63" s="135"/>
      <c r="CJ63" s="135"/>
      <c r="CK63" s="135"/>
      <c r="CL63" s="135"/>
      <c r="CM63" s="135"/>
      <c r="CN63" s="135"/>
      <c r="CO63" s="135"/>
      <c r="CP63" s="135"/>
      <c r="CQ63" s="135"/>
      <c r="CR63" s="135"/>
      <c r="CS63" s="135"/>
      <c r="CT63" s="135"/>
      <c r="CU63" s="135"/>
      <c r="CV63" s="135"/>
      <c r="CW63" s="135"/>
      <c r="CX63" s="135"/>
      <c r="CY63" s="135"/>
      <c r="CZ63" s="135"/>
      <c r="DA63" s="135"/>
      <c r="DB63" s="135"/>
      <c r="DC63" s="135"/>
      <c r="DD63" s="135"/>
      <c r="DE63" s="135"/>
      <c r="DF63" s="135"/>
      <c r="DG63" s="135"/>
      <c r="DH63" s="135"/>
      <c r="DI63" s="135"/>
      <c r="DJ63" s="135"/>
      <c r="DK63" s="135"/>
      <c r="DL63" s="135"/>
      <c r="DM63" s="135"/>
      <c r="DN63" s="135"/>
      <c r="DO63" s="135"/>
      <c r="DP63" s="135"/>
      <c r="DQ63" s="135"/>
      <c r="DR63" s="135"/>
      <c r="DS63" s="135"/>
      <c r="DT63" s="135"/>
      <c r="DU63" s="135"/>
      <c r="DV63" s="135"/>
      <c r="DW63" s="135"/>
      <c r="DX63" s="135"/>
      <c r="DY63" s="135"/>
      <c r="DZ63" s="135"/>
      <c r="EA63" s="135"/>
      <c r="EB63" s="135"/>
      <c r="EC63" s="135"/>
      <c r="ED63" s="135"/>
      <c r="EE63" s="135"/>
      <c r="EF63" s="135"/>
      <c r="EG63" s="135"/>
      <c r="EH63" s="135"/>
      <c r="EI63" s="135"/>
      <c r="EJ63" s="135"/>
      <c r="EK63" s="135"/>
      <c r="EL63" s="135"/>
      <c r="EM63" s="135"/>
    </row>
    <row r="64" spans="1:143" s="142" customFormat="1">
      <c r="A64" s="139" t="s">
        <v>69</v>
      </c>
      <c r="B64" s="150" t="str">
        <f>A55</f>
        <v>Reptile</v>
      </c>
      <c r="C64" s="140">
        <v>0</v>
      </c>
      <c r="D64" s="43">
        <v>0.3</v>
      </c>
      <c r="E64" s="43">
        <v>0.5</v>
      </c>
      <c r="F64" s="140">
        <v>1.7236612233933831E-15</v>
      </c>
      <c r="G64" s="43">
        <v>2.522210838856985E-8</v>
      </c>
      <c r="H64" s="140">
        <v>6.2243321955872165E-11</v>
      </c>
      <c r="I64" s="43">
        <v>4.967991046233456E-4</v>
      </c>
      <c r="J64" s="140">
        <v>6.2245045617095563E-11</v>
      </c>
      <c r="K64" s="141">
        <v>4.9682432673173421E-4</v>
      </c>
      <c r="L64" s="140">
        <v>2.8700000000000002E-3</v>
      </c>
      <c r="M64" s="43">
        <v>4.9682438897677981E-4</v>
      </c>
      <c r="N64" s="141">
        <v>3.3668243889767801E-3</v>
      </c>
      <c r="O64" s="81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135"/>
      <c r="AR64" s="135"/>
      <c r="AS64" s="135"/>
      <c r="AT64" s="135"/>
      <c r="AU64" s="135"/>
      <c r="AV64" s="135"/>
      <c r="AW64" s="135"/>
      <c r="AX64" s="135"/>
      <c r="AY64" s="135"/>
      <c r="AZ64" s="135"/>
      <c r="BA64" s="135"/>
      <c r="BB64" s="135"/>
      <c r="BC64" s="135"/>
      <c r="BD64" s="135"/>
      <c r="BE64" s="135"/>
      <c r="BF64" s="135"/>
      <c r="BG64" s="135"/>
      <c r="BH64" s="135"/>
      <c r="BI64" s="135"/>
      <c r="BJ64" s="135"/>
      <c r="BK64" s="135"/>
      <c r="BL64" s="135"/>
      <c r="BM64" s="135"/>
      <c r="BN64" s="135"/>
      <c r="BO64" s="135"/>
      <c r="BP64" s="135"/>
      <c r="BQ64" s="135"/>
      <c r="BR64" s="135"/>
      <c r="BS64" s="135"/>
      <c r="BT64" s="135"/>
      <c r="BU64" s="135"/>
      <c r="BV64" s="135"/>
      <c r="BW64" s="135"/>
      <c r="BX64" s="135"/>
      <c r="BY64" s="135"/>
      <c r="BZ64" s="135"/>
      <c r="CA64" s="135"/>
      <c r="CB64" s="135"/>
      <c r="CC64" s="135"/>
      <c r="CD64" s="135"/>
      <c r="CE64" s="135"/>
      <c r="CF64" s="135"/>
      <c r="CG64" s="135"/>
      <c r="CH64" s="135"/>
      <c r="CI64" s="135"/>
      <c r="CJ64" s="135"/>
      <c r="CK64" s="135"/>
      <c r="CL64" s="135"/>
      <c r="CM64" s="135"/>
      <c r="CN64" s="135"/>
      <c r="CO64" s="135"/>
      <c r="CP64" s="135"/>
      <c r="CQ64" s="135"/>
      <c r="CR64" s="135"/>
      <c r="CS64" s="135"/>
      <c r="CT64" s="135"/>
      <c r="CU64" s="135"/>
      <c r="CV64" s="135"/>
      <c r="CW64" s="135"/>
      <c r="CX64" s="135"/>
      <c r="CY64" s="135"/>
      <c r="CZ64" s="135"/>
      <c r="DA64" s="135"/>
      <c r="DB64" s="135"/>
      <c r="DC64" s="135"/>
      <c r="DD64" s="135"/>
      <c r="DE64" s="135"/>
      <c r="DF64" s="135"/>
      <c r="DG64" s="135"/>
      <c r="DH64" s="135"/>
      <c r="DI64" s="135"/>
      <c r="DJ64" s="135"/>
      <c r="DK64" s="135"/>
      <c r="DL64" s="135"/>
      <c r="DM64" s="135"/>
      <c r="DN64" s="135"/>
      <c r="DO64" s="135"/>
      <c r="DP64" s="135"/>
      <c r="DQ64" s="135"/>
      <c r="DR64" s="135"/>
      <c r="DS64" s="135"/>
      <c r="DT64" s="135"/>
      <c r="DU64" s="135"/>
      <c r="DV64" s="135"/>
      <c r="DW64" s="135"/>
      <c r="DX64" s="135"/>
      <c r="DY64" s="135"/>
      <c r="DZ64" s="135"/>
      <c r="EA64" s="135"/>
      <c r="EB64" s="135"/>
      <c r="EC64" s="135"/>
      <c r="ED64" s="135"/>
      <c r="EE64" s="135"/>
      <c r="EF64" s="135"/>
      <c r="EG64" s="135"/>
      <c r="EH64" s="135"/>
      <c r="EI64" s="135"/>
      <c r="EJ64" s="135"/>
      <c r="EK64" s="135"/>
      <c r="EL64" s="135"/>
      <c r="EM64" s="135"/>
    </row>
    <row r="65" spans="1:143" s="137" customFormat="1">
      <c r="A65" s="143" t="s">
        <v>70</v>
      </c>
      <c r="B65" s="154"/>
      <c r="C65" s="140">
        <v>1</v>
      </c>
      <c r="D65" s="43">
        <v>0</v>
      </c>
      <c r="E65" s="43">
        <v>0.5</v>
      </c>
      <c r="F65" s="140">
        <v>4.3074827406798497E-13</v>
      </c>
      <c r="G65" s="43">
        <v>1.4449331490768733E-7</v>
      </c>
      <c r="H65" s="140">
        <v>1.7947844752832705E-9</v>
      </c>
      <c r="I65" s="43">
        <v>5.3516042558402713E-4</v>
      </c>
      <c r="J65" s="140">
        <v>1.7952152235573385E-9</v>
      </c>
      <c r="K65" s="141">
        <v>5.3530491889893482E-4</v>
      </c>
      <c r="L65" s="140">
        <v>7.7499999999999999E-2</v>
      </c>
      <c r="M65" s="43">
        <v>5.3530671411415836E-4</v>
      </c>
      <c r="N65" s="141">
        <v>7.8035306714114155E-2</v>
      </c>
      <c r="O65" s="81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5"/>
      <c r="CL65" s="135"/>
      <c r="CM65" s="135"/>
      <c r="CN65" s="135"/>
      <c r="CO65" s="135"/>
      <c r="CP65" s="135"/>
      <c r="CQ65" s="135"/>
      <c r="CR65" s="135"/>
      <c r="CS65" s="135"/>
      <c r="CT65" s="135"/>
      <c r="CU65" s="135"/>
      <c r="CV65" s="135"/>
      <c r="CW65" s="135"/>
      <c r="CX65" s="135"/>
      <c r="CY65" s="135"/>
      <c r="CZ65" s="135"/>
      <c r="DA65" s="135"/>
      <c r="DB65" s="135"/>
      <c r="DC65" s="135"/>
      <c r="DD65" s="135"/>
      <c r="DE65" s="135"/>
      <c r="DF65" s="135"/>
      <c r="DG65" s="135"/>
      <c r="DH65" s="135"/>
      <c r="DI65" s="135"/>
      <c r="DJ65" s="135"/>
      <c r="DK65" s="135"/>
      <c r="DL65" s="135"/>
      <c r="DM65" s="135"/>
      <c r="DN65" s="135"/>
      <c r="DO65" s="135"/>
      <c r="DP65" s="135"/>
      <c r="DQ65" s="135"/>
      <c r="DR65" s="135"/>
      <c r="DS65" s="135"/>
      <c r="DT65" s="135"/>
      <c r="DU65" s="135"/>
      <c r="DV65" s="135"/>
      <c r="DW65" s="135"/>
      <c r="DX65" s="135"/>
      <c r="DY65" s="135"/>
      <c r="DZ65" s="135"/>
      <c r="EA65" s="135"/>
      <c r="EB65" s="135"/>
      <c r="EC65" s="135"/>
      <c r="ED65" s="135"/>
      <c r="EE65" s="135"/>
      <c r="EF65" s="135"/>
      <c r="EG65" s="135"/>
      <c r="EH65" s="135"/>
      <c r="EI65" s="135"/>
      <c r="EJ65" s="135"/>
      <c r="EK65" s="135"/>
      <c r="EL65" s="135"/>
      <c r="EM65" s="135"/>
    </row>
    <row r="66" spans="1:143" s="142" customFormat="1">
      <c r="A66" s="139" t="s">
        <v>71</v>
      </c>
      <c r="B66" s="150" t="str">
        <f>A55</f>
        <v>Reptile</v>
      </c>
      <c r="C66" s="140">
        <v>0.2</v>
      </c>
      <c r="D66" s="43">
        <v>0.8</v>
      </c>
      <c r="E66" s="43">
        <v>0</v>
      </c>
      <c r="F66" s="140">
        <v>6.8946448935735338E-15</v>
      </c>
      <c r="G66" s="43">
        <v>5.503005466597059E-8</v>
      </c>
      <c r="H66" s="140">
        <v>3.8303582742075178E-11</v>
      </c>
      <c r="I66" s="43">
        <v>3.057225259220588E-4</v>
      </c>
      <c r="J66" s="140">
        <v>3.8310477386968751E-11</v>
      </c>
      <c r="K66" s="141">
        <v>3.0577755597672475E-4</v>
      </c>
      <c r="L66" s="140">
        <v>2.8700000000000002E-3</v>
      </c>
      <c r="M66" s="43">
        <v>3.0577759428720216E-4</v>
      </c>
      <c r="N66" s="141">
        <v>3.1757775942872022E-3</v>
      </c>
      <c r="O66" s="81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135"/>
      <c r="BJ66" s="135"/>
      <c r="BK66" s="135"/>
      <c r="BL66" s="135"/>
      <c r="BM66" s="135"/>
      <c r="BN66" s="135"/>
      <c r="BO66" s="135"/>
      <c r="BP66" s="135"/>
      <c r="BQ66" s="135"/>
      <c r="BR66" s="135"/>
      <c r="BS66" s="135"/>
      <c r="BT66" s="135"/>
      <c r="BU66" s="135"/>
      <c r="BV66" s="135"/>
      <c r="BW66" s="135"/>
      <c r="BX66" s="135"/>
      <c r="BY66" s="135"/>
      <c r="BZ66" s="135"/>
      <c r="CA66" s="135"/>
      <c r="CB66" s="135"/>
      <c r="CC66" s="135"/>
      <c r="CD66" s="135"/>
      <c r="CE66" s="135"/>
      <c r="CF66" s="135"/>
      <c r="CG66" s="135"/>
      <c r="CH66" s="135"/>
      <c r="CI66" s="135"/>
      <c r="CJ66" s="135"/>
      <c r="CK66" s="135"/>
      <c r="CL66" s="135"/>
      <c r="CM66" s="135"/>
      <c r="CN66" s="135"/>
      <c r="CO66" s="135"/>
      <c r="CP66" s="135"/>
      <c r="CQ66" s="135"/>
      <c r="CR66" s="135"/>
      <c r="CS66" s="135"/>
      <c r="CT66" s="135"/>
      <c r="CU66" s="135"/>
      <c r="CV66" s="135"/>
      <c r="CW66" s="135"/>
      <c r="CX66" s="135"/>
      <c r="CY66" s="135"/>
      <c r="CZ66" s="135"/>
      <c r="DA66" s="135"/>
      <c r="DB66" s="135"/>
      <c r="DC66" s="135"/>
      <c r="DD66" s="135"/>
      <c r="DE66" s="135"/>
      <c r="DF66" s="135"/>
      <c r="DG66" s="135"/>
      <c r="DH66" s="135"/>
      <c r="DI66" s="135"/>
      <c r="DJ66" s="135"/>
      <c r="DK66" s="135"/>
      <c r="DL66" s="135"/>
      <c r="DM66" s="135"/>
      <c r="DN66" s="135"/>
      <c r="DO66" s="135"/>
      <c r="DP66" s="135"/>
      <c r="DQ66" s="135"/>
      <c r="DR66" s="135"/>
      <c r="DS66" s="135"/>
      <c r="DT66" s="135"/>
      <c r="DU66" s="135"/>
      <c r="DV66" s="135"/>
      <c r="DW66" s="135"/>
      <c r="DX66" s="135"/>
      <c r="DY66" s="135"/>
      <c r="DZ66" s="135"/>
      <c r="EA66" s="135"/>
      <c r="EB66" s="135"/>
      <c r="EC66" s="135"/>
      <c r="ED66" s="135"/>
      <c r="EE66" s="135"/>
      <c r="EF66" s="135"/>
      <c r="EG66" s="135"/>
      <c r="EH66" s="135"/>
      <c r="EI66" s="135"/>
      <c r="EJ66" s="135"/>
      <c r="EK66" s="135"/>
      <c r="EL66" s="135"/>
      <c r="EM66" s="135"/>
    </row>
    <row r="67" spans="1:143" s="142" customFormat="1">
      <c r="A67" s="143" t="s">
        <v>72</v>
      </c>
      <c r="B67" s="150" t="str">
        <f>A36</f>
        <v>Herbivore mammal</v>
      </c>
      <c r="C67" s="140">
        <v>0</v>
      </c>
      <c r="D67" s="43">
        <v>0.7</v>
      </c>
      <c r="E67" s="43">
        <v>0.1</v>
      </c>
      <c r="F67" s="140">
        <v>1.464513541362712E-15</v>
      </c>
      <c r="G67" s="43">
        <v>3.2133690029644362E-8</v>
      </c>
      <c r="H67" s="140">
        <v>1.5691216514600488E-11</v>
      </c>
      <c r="I67" s="43">
        <v>3.213369002964436E-4</v>
      </c>
      <c r="J67" s="140">
        <v>1.569268102814185E-11</v>
      </c>
      <c r="K67" s="141">
        <v>3.2136903398647326E-4</v>
      </c>
      <c r="L67" s="140">
        <v>2.99E-3</v>
      </c>
      <c r="M67" s="43">
        <v>3.213690496791543E-4</v>
      </c>
      <c r="N67" s="141">
        <v>3.3113690496791542E-3</v>
      </c>
      <c r="O67" s="81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135"/>
      <c r="BD67" s="135"/>
      <c r="BE67" s="135"/>
      <c r="BF67" s="135"/>
      <c r="BG67" s="135"/>
      <c r="BH67" s="135"/>
      <c r="BI67" s="135"/>
      <c r="BJ67" s="135"/>
      <c r="BK67" s="135"/>
      <c r="BL67" s="135"/>
      <c r="BM67" s="135"/>
      <c r="BN67" s="135"/>
      <c r="BO67" s="135"/>
      <c r="BP67" s="135"/>
      <c r="BQ67" s="135"/>
      <c r="BR67" s="135"/>
      <c r="BS67" s="135"/>
      <c r="BT67" s="135"/>
      <c r="BU67" s="135"/>
      <c r="BV67" s="135"/>
      <c r="BW67" s="135"/>
      <c r="BX67" s="135"/>
      <c r="BY67" s="135"/>
      <c r="BZ67" s="135"/>
      <c r="CA67" s="135"/>
      <c r="CB67" s="135"/>
      <c r="CC67" s="135"/>
      <c r="CD67" s="135"/>
      <c r="CE67" s="135"/>
      <c r="CF67" s="135"/>
      <c r="CG67" s="135"/>
      <c r="CH67" s="135"/>
      <c r="CI67" s="135"/>
      <c r="CJ67" s="135"/>
      <c r="CK67" s="135"/>
      <c r="CL67" s="135"/>
      <c r="CM67" s="135"/>
      <c r="CN67" s="135"/>
      <c r="CO67" s="135"/>
      <c r="CP67" s="135"/>
      <c r="CQ67" s="135"/>
      <c r="CR67" s="135"/>
      <c r="CS67" s="135"/>
      <c r="CT67" s="135"/>
      <c r="CU67" s="135"/>
      <c r="CV67" s="135"/>
      <c r="CW67" s="135"/>
      <c r="CX67" s="135"/>
      <c r="CY67" s="135"/>
      <c r="CZ67" s="135"/>
      <c r="DA67" s="135"/>
      <c r="DB67" s="135"/>
      <c r="DC67" s="135"/>
      <c r="DD67" s="135"/>
      <c r="DE67" s="135"/>
      <c r="DF67" s="135"/>
      <c r="DG67" s="135"/>
      <c r="DH67" s="135"/>
      <c r="DI67" s="135"/>
      <c r="DJ67" s="135"/>
      <c r="DK67" s="135"/>
      <c r="DL67" s="135"/>
      <c r="DM67" s="135"/>
      <c r="DN67" s="135"/>
      <c r="DO67" s="135"/>
      <c r="DP67" s="135"/>
      <c r="DQ67" s="135"/>
      <c r="DR67" s="135"/>
      <c r="DS67" s="135"/>
      <c r="DT67" s="135"/>
      <c r="DU67" s="135"/>
      <c r="DV67" s="135"/>
      <c r="DW67" s="135"/>
      <c r="DX67" s="135"/>
      <c r="DY67" s="135"/>
      <c r="DZ67" s="135"/>
      <c r="EA67" s="135"/>
      <c r="EB67" s="135"/>
      <c r="EC67" s="135"/>
      <c r="ED67" s="135"/>
      <c r="EE67" s="135"/>
      <c r="EF67" s="135"/>
      <c r="EG67" s="135"/>
      <c r="EH67" s="135"/>
      <c r="EI67" s="135"/>
      <c r="EJ67" s="135"/>
      <c r="EK67" s="135"/>
      <c r="EL67" s="135"/>
      <c r="EM67" s="135"/>
    </row>
    <row r="68" spans="1:143" s="142" customFormat="1">
      <c r="A68" s="143" t="s">
        <v>73</v>
      </c>
      <c r="B68" s="150" t="str">
        <f>A57</f>
        <v>Rodent</v>
      </c>
      <c r="C68" s="140">
        <v>0.1</v>
      </c>
      <c r="D68" s="43">
        <v>0.9</v>
      </c>
      <c r="E68" s="43">
        <v>0</v>
      </c>
      <c r="F68" s="140">
        <v>1.9616230901016049E-14</v>
      </c>
      <c r="G68" s="43">
        <v>5.5963808940888945E-8</v>
      </c>
      <c r="H68" s="140">
        <v>1.3374702887056395E-10</v>
      </c>
      <c r="I68" s="43">
        <v>3.8157142459697009E-4</v>
      </c>
      <c r="J68" s="140">
        <v>1.3376664510146496E-10</v>
      </c>
      <c r="K68" s="141">
        <v>3.81627388405911E-4</v>
      </c>
      <c r="L68" s="140">
        <v>8.6899999999999998E-3</v>
      </c>
      <c r="M68" s="43">
        <v>3.8162752217255611E-4</v>
      </c>
      <c r="N68" s="141">
        <v>9.0716275221725557E-3</v>
      </c>
      <c r="O68" s="81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/>
      <c r="BF68" s="135"/>
      <c r="BG68" s="135"/>
      <c r="BH68" s="135"/>
      <c r="BI68" s="135"/>
      <c r="BJ68" s="135"/>
      <c r="BK68" s="135"/>
      <c r="BL68" s="135"/>
      <c r="BM68" s="135"/>
      <c r="BN68" s="135"/>
      <c r="BO68" s="135"/>
      <c r="BP68" s="135"/>
      <c r="BQ68" s="135"/>
      <c r="BR68" s="135"/>
      <c r="BS68" s="135"/>
      <c r="BT68" s="135"/>
      <c r="BU68" s="135"/>
      <c r="BV68" s="135"/>
      <c r="BW68" s="135"/>
      <c r="BX68" s="135"/>
      <c r="BY68" s="135"/>
      <c r="BZ68" s="135"/>
      <c r="CA68" s="135"/>
      <c r="CB68" s="135"/>
      <c r="CC68" s="135"/>
      <c r="CD68" s="135"/>
      <c r="CE68" s="135"/>
      <c r="CF68" s="135"/>
      <c r="CG68" s="135"/>
      <c r="CH68" s="135"/>
      <c r="CI68" s="135"/>
      <c r="CJ68" s="135"/>
      <c r="CK68" s="135"/>
      <c r="CL68" s="135"/>
      <c r="CM68" s="135"/>
      <c r="CN68" s="135"/>
      <c r="CO68" s="135"/>
      <c r="CP68" s="135"/>
      <c r="CQ68" s="135"/>
      <c r="CR68" s="135"/>
      <c r="CS68" s="135"/>
      <c r="CT68" s="135"/>
      <c r="CU68" s="135"/>
      <c r="CV68" s="135"/>
      <c r="CW68" s="135"/>
      <c r="CX68" s="135"/>
      <c r="CY68" s="135"/>
      <c r="CZ68" s="135"/>
      <c r="DA68" s="135"/>
      <c r="DB68" s="135"/>
      <c r="DC68" s="135"/>
      <c r="DD68" s="135"/>
      <c r="DE68" s="135"/>
      <c r="DF68" s="135"/>
      <c r="DG68" s="135"/>
      <c r="DH68" s="135"/>
      <c r="DI68" s="135"/>
      <c r="DJ68" s="135"/>
      <c r="DK68" s="135"/>
      <c r="DL68" s="135"/>
      <c r="DM68" s="135"/>
      <c r="DN68" s="135"/>
      <c r="DO68" s="135"/>
      <c r="DP68" s="135"/>
      <c r="DQ68" s="135"/>
      <c r="DR68" s="135"/>
      <c r="DS68" s="135"/>
      <c r="DT68" s="135"/>
      <c r="DU68" s="135"/>
      <c r="DV68" s="135"/>
      <c r="DW68" s="135"/>
      <c r="DX68" s="135"/>
      <c r="DY68" s="135"/>
      <c r="DZ68" s="135"/>
      <c r="EA68" s="135"/>
      <c r="EB68" s="135"/>
      <c r="EC68" s="135"/>
      <c r="ED68" s="135"/>
      <c r="EE68" s="135"/>
      <c r="EF68" s="135"/>
      <c r="EG68" s="135"/>
      <c r="EH68" s="135"/>
      <c r="EI68" s="135"/>
      <c r="EJ68" s="135"/>
      <c r="EK68" s="135"/>
      <c r="EL68" s="135"/>
      <c r="EM68" s="135"/>
    </row>
    <row r="69" spans="1:143" s="142" customFormat="1">
      <c r="A69" s="139" t="s">
        <v>75</v>
      </c>
      <c r="B69" s="150" t="str">
        <f>A55</f>
        <v>Reptile</v>
      </c>
      <c r="C69" s="140">
        <v>0</v>
      </c>
      <c r="D69" s="43">
        <v>0.7</v>
      </c>
      <c r="E69" s="43">
        <v>0.1</v>
      </c>
      <c r="F69" s="140">
        <v>4.0218761879178936E-15</v>
      </c>
      <c r="G69" s="43">
        <v>3.4393784166231613E-8</v>
      </c>
      <c r="H69" s="140">
        <v>4.3091530584834569E-11</v>
      </c>
      <c r="I69" s="43">
        <v>3.4393784166231612E-4</v>
      </c>
      <c r="J69" s="140">
        <v>4.3095552461022487E-11</v>
      </c>
      <c r="K69" s="141">
        <v>3.4397223544648236E-4</v>
      </c>
      <c r="L69" s="140">
        <v>2.8700000000000002E-3</v>
      </c>
      <c r="M69" s="43">
        <v>3.4397227854203482E-4</v>
      </c>
      <c r="N69" s="141">
        <v>3.2139722785420348E-3</v>
      </c>
      <c r="O69" s="81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5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5"/>
      <c r="BT69" s="135"/>
      <c r="BU69" s="135"/>
      <c r="BV69" s="135"/>
      <c r="BW69" s="135"/>
      <c r="BX69" s="135"/>
      <c r="BY69" s="135"/>
      <c r="BZ69" s="135"/>
      <c r="CA69" s="135"/>
      <c r="CB69" s="135"/>
      <c r="CC69" s="135"/>
      <c r="CD69" s="135"/>
      <c r="CE69" s="135"/>
      <c r="CF69" s="135"/>
      <c r="CG69" s="135"/>
      <c r="CH69" s="135"/>
      <c r="CI69" s="135"/>
      <c r="CJ69" s="135"/>
      <c r="CK69" s="135"/>
      <c r="CL69" s="135"/>
      <c r="CM69" s="135"/>
      <c r="CN69" s="135"/>
      <c r="CO69" s="135"/>
      <c r="CP69" s="135"/>
      <c r="CQ69" s="135"/>
      <c r="CR69" s="135"/>
      <c r="CS69" s="135"/>
      <c r="CT69" s="135"/>
      <c r="CU69" s="135"/>
      <c r="CV69" s="135"/>
      <c r="CW69" s="135"/>
      <c r="CX69" s="135"/>
      <c r="CY69" s="135"/>
      <c r="CZ69" s="135"/>
      <c r="DA69" s="135"/>
      <c r="DB69" s="135"/>
      <c r="DC69" s="135"/>
      <c r="DD69" s="135"/>
      <c r="DE69" s="135"/>
      <c r="DF69" s="135"/>
      <c r="DG69" s="135"/>
      <c r="DH69" s="135"/>
      <c r="DI69" s="135"/>
      <c r="DJ69" s="135"/>
      <c r="DK69" s="135"/>
      <c r="DL69" s="135"/>
      <c r="DM69" s="135"/>
      <c r="DN69" s="135"/>
      <c r="DO69" s="135"/>
      <c r="DP69" s="135"/>
      <c r="DQ69" s="135"/>
      <c r="DR69" s="135"/>
      <c r="DS69" s="135"/>
      <c r="DT69" s="135"/>
      <c r="DU69" s="135"/>
      <c r="DV69" s="135"/>
      <c r="DW69" s="135"/>
      <c r="DX69" s="135"/>
      <c r="DY69" s="135"/>
      <c r="DZ69" s="135"/>
      <c r="EA69" s="135"/>
      <c r="EB69" s="135"/>
      <c r="EC69" s="135"/>
      <c r="ED69" s="135"/>
      <c r="EE69" s="135"/>
      <c r="EF69" s="135"/>
      <c r="EG69" s="135"/>
      <c r="EH69" s="135"/>
      <c r="EI69" s="135"/>
      <c r="EJ69" s="135"/>
      <c r="EK69" s="135"/>
      <c r="EL69" s="135"/>
      <c r="EM69" s="135"/>
    </row>
    <row r="70" spans="1:143" s="142" customFormat="1">
      <c r="A70" s="139" t="s">
        <v>76</v>
      </c>
      <c r="B70" s="150" t="str">
        <f>A55</f>
        <v>Reptile</v>
      </c>
      <c r="C70" s="140">
        <v>0</v>
      </c>
      <c r="D70" s="43">
        <v>0.3</v>
      </c>
      <c r="E70" s="43">
        <v>0.5</v>
      </c>
      <c r="F70" s="140">
        <v>1.7236612233933831E-15</v>
      </c>
      <c r="G70" s="43">
        <v>2.522210838856985E-8</v>
      </c>
      <c r="H70" s="140">
        <v>6.2243321955872165E-11</v>
      </c>
      <c r="I70" s="43">
        <v>4.967991046233456E-4</v>
      </c>
      <c r="J70" s="140">
        <v>6.2245045617095563E-11</v>
      </c>
      <c r="K70" s="141">
        <v>4.9682432673173421E-4</v>
      </c>
      <c r="L70" s="140">
        <v>2.8700000000000002E-3</v>
      </c>
      <c r="M70" s="43">
        <v>4.9682438897677981E-4</v>
      </c>
      <c r="N70" s="141">
        <v>3.3668243889767801E-3</v>
      </c>
      <c r="O70" s="81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  <c r="AV70" s="135"/>
      <c r="AW70" s="135"/>
      <c r="AX70" s="135"/>
      <c r="AY70" s="135"/>
      <c r="AZ70" s="135"/>
      <c r="BA70" s="135"/>
      <c r="BB70" s="135"/>
      <c r="BC70" s="135"/>
      <c r="BD70" s="135"/>
      <c r="BE70" s="135"/>
      <c r="BF70" s="135"/>
      <c r="BG70" s="135"/>
      <c r="BH70" s="135"/>
      <c r="BI70" s="135"/>
      <c r="BJ70" s="135"/>
      <c r="BK70" s="135"/>
      <c r="BL70" s="135"/>
      <c r="BM70" s="135"/>
      <c r="BN70" s="135"/>
      <c r="BO70" s="135"/>
      <c r="BP70" s="135"/>
      <c r="BQ70" s="135"/>
      <c r="BR70" s="135"/>
      <c r="BS70" s="135"/>
      <c r="BT70" s="135"/>
      <c r="BU70" s="135"/>
      <c r="BV70" s="135"/>
      <c r="BW70" s="135"/>
      <c r="BX70" s="135"/>
      <c r="BY70" s="135"/>
      <c r="BZ70" s="135"/>
      <c r="CA70" s="135"/>
      <c r="CB70" s="135"/>
      <c r="CC70" s="135"/>
      <c r="CD70" s="135"/>
      <c r="CE70" s="135"/>
      <c r="CF70" s="135"/>
      <c r="CG70" s="135"/>
      <c r="CH70" s="135"/>
      <c r="CI70" s="135"/>
      <c r="CJ70" s="135"/>
      <c r="CK70" s="135"/>
      <c r="CL70" s="135"/>
      <c r="CM70" s="135"/>
      <c r="CN70" s="135"/>
      <c r="CO70" s="135"/>
      <c r="CP70" s="135"/>
      <c r="CQ70" s="135"/>
      <c r="CR70" s="135"/>
      <c r="CS70" s="135"/>
      <c r="CT70" s="135"/>
      <c r="CU70" s="135"/>
      <c r="CV70" s="135"/>
      <c r="CW70" s="135"/>
      <c r="CX70" s="135"/>
      <c r="CY70" s="135"/>
      <c r="CZ70" s="135"/>
      <c r="DA70" s="135"/>
      <c r="DB70" s="135"/>
      <c r="DC70" s="135"/>
      <c r="DD70" s="135"/>
      <c r="DE70" s="135"/>
      <c r="DF70" s="135"/>
      <c r="DG70" s="135"/>
      <c r="DH70" s="135"/>
      <c r="DI70" s="135"/>
      <c r="DJ70" s="135"/>
      <c r="DK70" s="135"/>
      <c r="DL70" s="135"/>
      <c r="DM70" s="135"/>
      <c r="DN70" s="135"/>
      <c r="DO70" s="135"/>
      <c r="DP70" s="135"/>
      <c r="DQ70" s="135"/>
      <c r="DR70" s="135"/>
      <c r="DS70" s="135"/>
      <c r="DT70" s="135"/>
      <c r="DU70" s="135"/>
      <c r="DV70" s="135"/>
      <c r="DW70" s="135"/>
      <c r="DX70" s="135"/>
      <c r="DY70" s="135"/>
      <c r="DZ70" s="135"/>
      <c r="EA70" s="135"/>
      <c r="EB70" s="135"/>
      <c r="EC70" s="135"/>
      <c r="ED70" s="135"/>
      <c r="EE70" s="135"/>
      <c r="EF70" s="135"/>
      <c r="EG70" s="135"/>
      <c r="EH70" s="135"/>
      <c r="EI70" s="135"/>
      <c r="EJ70" s="135"/>
      <c r="EK70" s="135"/>
      <c r="EL70" s="135"/>
      <c r="EM70" s="135"/>
    </row>
    <row r="71" spans="1:143" s="137" customFormat="1">
      <c r="A71" s="143" t="s">
        <v>77</v>
      </c>
      <c r="B71" s="154"/>
      <c r="C71" s="140">
        <v>1</v>
      </c>
      <c r="D71" s="43">
        <v>0</v>
      </c>
      <c r="E71" s="43">
        <v>0.5</v>
      </c>
      <c r="F71" s="140">
        <v>4.3074827406798497E-13</v>
      </c>
      <c r="G71" s="43">
        <v>1.4449331490768733E-7</v>
      </c>
      <c r="H71" s="140">
        <v>1.7947844752832705E-9</v>
      </c>
      <c r="I71" s="43">
        <v>5.3516042558402713E-4</v>
      </c>
      <c r="J71" s="140">
        <v>1.7952152235573385E-9</v>
      </c>
      <c r="K71" s="141">
        <v>5.3530491889893482E-4</v>
      </c>
      <c r="L71" s="140">
        <v>7.7499999999999999E-2</v>
      </c>
      <c r="M71" s="43">
        <v>5.3530671411415836E-4</v>
      </c>
      <c r="N71" s="141">
        <v>7.8035306714114155E-2</v>
      </c>
      <c r="O71" s="81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5"/>
      <c r="AW71" s="135"/>
      <c r="AX71" s="135"/>
      <c r="AY71" s="135"/>
      <c r="AZ71" s="135"/>
      <c r="BA71" s="135"/>
      <c r="BB71" s="135"/>
      <c r="BC71" s="135"/>
      <c r="BD71" s="135"/>
      <c r="BE71" s="135"/>
      <c r="BF71" s="135"/>
      <c r="BG71" s="135"/>
      <c r="BH71" s="135"/>
      <c r="BI71" s="135"/>
      <c r="BJ71" s="135"/>
      <c r="BK71" s="135"/>
      <c r="BL71" s="135"/>
      <c r="BM71" s="135"/>
      <c r="BN71" s="135"/>
      <c r="BO71" s="135"/>
      <c r="BP71" s="135"/>
      <c r="BQ71" s="135"/>
      <c r="BR71" s="135"/>
      <c r="BS71" s="135"/>
      <c r="BT71" s="135"/>
      <c r="BU71" s="135"/>
      <c r="BV71" s="135"/>
      <c r="BW71" s="135"/>
      <c r="BX71" s="135"/>
      <c r="BY71" s="135"/>
      <c r="BZ71" s="135"/>
      <c r="CA71" s="135"/>
      <c r="CB71" s="135"/>
      <c r="CC71" s="135"/>
      <c r="CD71" s="135"/>
      <c r="CE71" s="135"/>
      <c r="CF71" s="135"/>
      <c r="CG71" s="135"/>
      <c r="CH71" s="135"/>
      <c r="CI71" s="135"/>
      <c r="CJ71" s="135"/>
      <c r="CK71" s="135"/>
      <c r="CL71" s="135"/>
      <c r="CM71" s="135"/>
      <c r="CN71" s="135"/>
      <c r="CO71" s="135"/>
      <c r="CP71" s="135"/>
      <c r="CQ71" s="135"/>
      <c r="CR71" s="135"/>
      <c r="CS71" s="135"/>
      <c r="CT71" s="135"/>
      <c r="CU71" s="135"/>
      <c r="CV71" s="135"/>
      <c r="CW71" s="135"/>
      <c r="CX71" s="135"/>
      <c r="CY71" s="135"/>
      <c r="CZ71" s="135"/>
      <c r="DA71" s="135"/>
      <c r="DB71" s="135"/>
      <c r="DC71" s="135"/>
      <c r="DD71" s="135"/>
      <c r="DE71" s="135"/>
      <c r="DF71" s="135"/>
      <c r="DG71" s="135"/>
      <c r="DH71" s="135"/>
      <c r="DI71" s="135"/>
      <c r="DJ71" s="135"/>
      <c r="DK71" s="135"/>
      <c r="DL71" s="135"/>
      <c r="DM71" s="135"/>
      <c r="DN71" s="135"/>
      <c r="DO71" s="135"/>
      <c r="DP71" s="135"/>
      <c r="DQ71" s="135"/>
      <c r="DR71" s="135"/>
      <c r="DS71" s="135"/>
      <c r="DT71" s="135"/>
      <c r="DU71" s="135"/>
      <c r="DV71" s="135"/>
      <c r="DW71" s="135"/>
      <c r="DX71" s="135"/>
      <c r="DY71" s="135"/>
      <c r="DZ71" s="135"/>
      <c r="EA71" s="135"/>
      <c r="EB71" s="135"/>
      <c r="EC71" s="135"/>
      <c r="ED71" s="135"/>
      <c r="EE71" s="135"/>
      <c r="EF71" s="135"/>
      <c r="EG71" s="135"/>
      <c r="EH71" s="135"/>
      <c r="EI71" s="135"/>
      <c r="EJ71" s="135"/>
      <c r="EK71" s="135"/>
      <c r="EL71" s="135"/>
      <c r="EM71" s="135"/>
    </row>
    <row r="72" spans="1:143" s="142" customFormat="1">
      <c r="A72" s="139" t="s">
        <v>78</v>
      </c>
      <c r="B72" s="150" t="str">
        <f>A13</f>
        <v>Bird</v>
      </c>
      <c r="C72" s="140">
        <v>0</v>
      </c>
      <c r="D72" s="43">
        <v>0.7</v>
      </c>
      <c r="E72" s="43">
        <v>0.1</v>
      </c>
      <c r="F72" s="140">
        <v>1.6220335988907278E-15</v>
      </c>
      <c r="G72" s="43">
        <v>3.3422108750451446E-8</v>
      </c>
      <c r="H72" s="140">
        <v>1.7378931416686368E-11</v>
      </c>
      <c r="I72" s="43">
        <v>3.3422108750451443E-4</v>
      </c>
      <c r="J72" s="140">
        <v>1.7380553450285258E-11</v>
      </c>
      <c r="K72" s="141">
        <v>3.3425450961326487E-4</v>
      </c>
      <c r="L72" s="140">
        <v>3.13E-3</v>
      </c>
      <c r="M72" s="43">
        <v>3.342545269938183E-4</v>
      </c>
      <c r="N72" s="141">
        <v>3.4642545269938183E-3</v>
      </c>
      <c r="O72" s="81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135"/>
      <c r="AS72" s="135"/>
      <c r="AT72" s="135"/>
      <c r="AU72" s="135"/>
      <c r="AV72" s="135"/>
      <c r="AW72" s="135"/>
      <c r="AX72" s="135"/>
      <c r="AY72" s="135"/>
      <c r="AZ72" s="135"/>
      <c r="BA72" s="135"/>
      <c r="BB72" s="135"/>
      <c r="BC72" s="135"/>
      <c r="BD72" s="135"/>
      <c r="BE72" s="135"/>
      <c r="BF72" s="135"/>
      <c r="BG72" s="135"/>
      <c r="BH72" s="135"/>
      <c r="BI72" s="135"/>
      <c r="BJ72" s="135"/>
      <c r="BK72" s="135"/>
      <c r="BL72" s="135"/>
      <c r="BM72" s="135"/>
      <c r="BN72" s="135"/>
      <c r="BO72" s="135"/>
      <c r="BP72" s="135"/>
      <c r="BQ72" s="135"/>
      <c r="BR72" s="135"/>
      <c r="BS72" s="135"/>
      <c r="BT72" s="135"/>
      <c r="BU72" s="135"/>
      <c r="BV72" s="135"/>
      <c r="BW72" s="135"/>
      <c r="BX72" s="135"/>
      <c r="BY72" s="135"/>
      <c r="BZ72" s="135"/>
      <c r="CA72" s="135"/>
      <c r="CB72" s="135"/>
      <c r="CC72" s="135"/>
      <c r="CD72" s="135"/>
      <c r="CE72" s="135"/>
      <c r="CF72" s="135"/>
      <c r="CG72" s="135"/>
      <c r="CH72" s="135"/>
      <c r="CI72" s="135"/>
      <c r="CJ72" s="135"/>
      <c r="CK72" s="135"/>
      <c r="CL72" s="135"/>
      <c r="CM72" s="135"/>
      <c r="CN72" s="135"/>
      <c r="CO72" s="135"/>
      <c r="CP72" s="135"/>
      <c r="CQ72" s="135"/>
      <c r="CR72" s="135"/>
      <c r="CS72" s="135"/>
      <c r="CT72" s="135"/>
      <c r="CU72" s="135"/>
      <c r="CV72" s="135"/>
      <c r="CW72" s="135"/>
      <c r="CX72" s="135"/>
      <c r="CY72" s="135"/>
      <c r="CZ72" s="135"/>
      <c r="DA72" s="135"/>
      <c r="DB72" s="135"/>
      <c r="DC72" s="135"/>
      <c r="DD72" s="135"/>
      <c r="DE72" s="135"/>
      <c r="DF72" s="135"/>
      <c r="DG72" s="135"/>
      <c r="DH72" s="135"/>
      <c r="DI72" s="135"/>
      <c r="DJ72" s="135"/>
      <c r="DK72" s="135"/>
      <c r="DL72" s="135"/>
      <c r="DM72" s="135"/>
      <c r="DN72" s="135"/>
      <c r="DO72" s="135"/>
      <c r="DP72" s="135"/>
      <c r="DQ72" s="135"/>
      <c r="DR72" s="135"/>
      <c r="DS72" s="135"/>
      <c r="DT72" s="135"/>
      <c r="DU72" s="135"/>
      <c r="DV72" s="135"/>
      <c r="DW72" s="135"/>
      <c r="DX72" s="135"/>
      <c r="DY72" s="135"/>
      <c r="DZ72" s="135"/>
      <c r="EA72" s="135"/>
      <c r="EB72" s="135"/>
      <c r="EC72" s="135"/>
      <c r="ED72" s="135"/>
      <c r="EE72" s="135"/>
      <c r="EF72" s="135"/>
      <c r="EG72" s="135"/>
      <c r="EH72" s="135"/>
      <c r="EI72" s="135"/>
      <c r="EJ72" s="135"/>
      <c r="EK72" s="135"/>
      <c r="EL72" s="135"/>
      <c r="EM72" s="135"/>
    </row>
    <row r="73" spans="1:143" s="142" customFormat="1">
      <c r="A73" s="139" t="s">
        <v>79</v>
      </c>
      <c r="B73" s="150" t="str">
        <f>A17</f>
        <v>Carnivore mammal</v>
      </c>
      <c r="C73" s="140">
        <v>0</v>
      </c>
      <c r="D73" s="43">
        <v>0.3</v>
      </c>
      <c r="E73" s="43">
        <v>0.5</v>
      </c>
      <c r="F73" s="140">
        <v>1.0042925125705275E-15</v>
      </c>
      <c r="G73" s="43">
        <v>2.2650183811235528E-8</v>
      </c>
      <c r="H73" s="140">
        <v>3.6266118509491264E-11</v>
      </c>
      <c r="I73" s="43">
        <v>4.4613998416069973E-4</v>
      </c>
      <c r="J73" s="140">
        <v>3.6267122802003833E-11</v>
      </c>
      <c r="K73" s="141">
        <v>4.4616263434451095E-4</v>
      </c>
      <c r="L73" s="140">
        <v>2.2599999999999999E-3</v>
      </c>
      <c r="M73" s="43">
        <v>4.4616267061163377E-4</v>
      </c>
      <c r="N73" s="141">
        <v>2.7061626706116337E-3</v>
      </c>
      <c r="O73" s="81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135"/>
      <c r="AW73" s="135"/>
      <c r="AX73" s="135"/>
      <c r="AY73" s="135"/>
      <c r="AZ73" s="135"/>
      <c r="BA73" s="135"/>
      <c r="BB73" s="135"/>
      <c r="BC73" s="135"/>
      <c r="BD73" s="135"/>
      <c r="BE73" s="135"/>
      <c r="BF73" s="135"/>
      <c r="BG73" s="135"/>
      <c r="BH73" s="135"/>
      <c r="BI73" s="135"/>
      <c r="BJ73" s="135"/>
      <c r="BK73" s="135"/>
      <c r="BL73" s="135"/>
      <c r="BM73" s="135"/>
      <c r="BN73" s="135"/>
      <c r="BO73" s="135"/>
      <c r="BP73" s="135"/>
      <c r="BQ73" s="135"/>
      <c r="BR73" s="135"/>
      <c r="BS73" s="135"/>
      <c r="BT73" s="135"/>
      <c r="BU73" s="135"/>
      <c r="BV73" s="135"/>
      <c r="BW73" s="135"/>
      <c r="BX73" s="135"/>
      <c r="BY73" s="135"/>
      <c r="BZ73" s="135"/>
      <c r="CA73" s="135"/>
      <c r="CB73" s="135"/>
      <c r="CC73" s="135"/>
      <c r="CD73" s="135"/>
      <c r="CE73" s="135"/>
      <c r="CF73" s="135"/>
      <c r="CG73" s="135"/>
      <c r="CH73" s="135"/>
      <c r="CI73" s="135"/>
      <c r="CJ73" s="135"/>
      <c r="CK73" s="135"/>
      <c r="CL73" s="135"/>
      <c r="CM73" s="135"/>
      <c r="CN73" s="135"/>
      <c r="CO73" s="135"/>
      <c r="CP73" s="135"/>
      <c r="CQ73" s="135"/>
      <c r="CR73" s="135"/>
      <c r="CS73" s="135"/>
      <c r="CT73" s="135"/>
      <c r="CU73" s="135"/>
      <c r="CV73" s="135"/>
      <c r="CW73" s="135"/>
      <c r="CX73" s="135"/>
      <c r="CY73" s="135"/>
      <c r="CZ73" s="135"/>
      <c r="DA73" s="135"/>
      <c r="DB73" s="135"/>
      <c r="DC73" s="135"/>
      <c r="DD73" s="135"/>
      <c r="DE73" s="135"/>
      <c r="DF73" s="135"/>
      <c r="DG73" s="135"/>
      <c r="DH73" s="135"/>
      <c r="DI73" s="135"/>
      <c r="DJ73" s="135"/>
      <c r="DK73" s="135"/>
      <c r="DL73" s="135"/>
      <c r="DM73" s="135"/>
      <c r="DN73" s="135"/>
      <c r="DO73" s="135"/>
      <c r="DP73" s="135"/>
      <c r="DQ73" s="135"/>
      <c r="DR73" s="135"/>
      <c r="DS73" s="135"/>
      <c r="DT73" s="135"/>
      <c r="DU73" s="135"/>
      <c r="DV73" s="135"/>
      <c r="DW73" s="135"/>
      <c r="DX73" s="135"/>
      <c r="DY73" s="135"/>
      <c r="DZ73" s="135"/>
      <c r="EA73" s="135"/>
      <c r="EB73" s="135"/>
      <c r="EC73" s="135"/>
      <c r="ED73" s="135"/>
      <c r="EE73" s="135"/>
      <c r="EF73" s="135"/>
      <c r="EG73" s="135"/>
      <c r="EH73" s="135"/>
      <c r="EI73" s="135"/>
      <c r="EJ73" s="135"/>
      <c r="EK73" s="135"/>
      <c r="EL73" s="135"/>
      <c r="EM73" s="135"/>
    </row>
    <row r="74" spans="1:143" s="142" customFormat="1">
      <c r="A74" s="139" t="s">
        <v>80</v>
      </c>
      <c r="B74" s="150" t="str">
        <f>A55</f>
        <v>Reptile</v>
      </c>
      <c r="C74" s="140">
        <v>0</v>
      </c>
      <c r="D74" s="43">
        <v>0.3</v>
      </c>
      <c r="E74" s="43">
        <v>0.5</v>
      </c>
      <c r="F74" s="140">
        <v>1.7236612233933831E-15</v>
      </c>
      <c r="G74" s="43">
        <v>2.522210838856985E-8</v>
      </c>
      <c r="H74" s="140">
        <v>6.2243321955872165E-11</v>
      </c>
      <c r="I74" s="43">
        <v>4.967991046233456E-4</v>
      </c>
      <c r="J74" s="140">
        <v>6.2245045617095563E-11</v>
      </c>
      <c r="K74" s="141">
        <v>4.9682432673173421E-4</v>
      </c>
      <c r="L74" s="140">
        <v>2.8700000000000002E-3</v>
      </c>
      <c r="M74" s="43">
        <v>4.9682438897677981E-4</v>
      </c>
      <c r="N74" s="141">
        <v>3.3668243889767801E-3</v>
      </c>
      <c r="O74" s="81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135"/>
      <c r="AS74" s="135"/>
      <c r="AT74" s="135"/>
      <c r="AU74" s="135"/>
      <c r="AV74" s="135"/>
      <c r="AW74" s="135"/>
      <c r="AX74" s="135"/>
      <c r="AY74" s="135"/>
      <c r="AZ74" s="135"/>
      <c r="BA74" s="135"/>
      <c r="BB74" s="135"/>
      <c r="BC74" s="135"/>
      <c r="BD74" s="135"/>
      <c r="BE74" s="135"/>
      <c r="BF74" s="135"/>
      <c r="BG74" s="135"/>
      <c r="BH74" s="135"/>
      <c r="BI74" s="135"/>
      <c r="BJ74" s="135"/>
      <c r="BK74" s="135"/>
      <c r="BL74" s="135"/>
      <c r="BM74" s="135"/>
      <c r="BN74" s="135"/>
      <c r="BO74" s="135"/>
      <c r="BP74" s="135"/>
      <c r="BQ74" s="135"/>
      <c r="BR74" s="135"/>
      <c r="BS74" s="135"/>
      <c r="BT74" s="135"/>
      <c r="BU74" s="135"/>
      <c r="BV74" s="135"/>
      <c r="BW74" s="135"/>
      <c r="BX74" s="135"/>
      <c r="BY74" s="135"/>
      <c r="BZ74" s="135"/>
      <c r="CA74" s="135"/>
      <c r="CB74" s="135"/>
      <c r="CC74" s="135"/>
      <c r="CD74" s="135"/>
      <c r="CE74" s="135"/>
      <c r="CF74" s="135"/>
      <c r="CG74" s="135"/>
      <c r="CH74" s="135"/>
      <c r="CI74" s="135"/>
      <c r="CJ74" s="135"/>
      <c r="CK74" s="135"/>
      <c r="CL74" s="135"/>
      <c r="CM74" s="135"/>
      <c r="CN74" s="135"/>
      <c r="CO74" s="135"/>
      <c r="CP74" s="135"/>
      <c r="CQ74" s="135"/>
      <c r="CR74" s="135"/>
      <c r="CS74" s="135"/>
      <c r="CT74" s="135"/>
      <c r="CU74" s="135"/>
      <c r="CV74" s="135"/>
      <c r="CW74" s="135"/>
      <c r="CX74" s="135"/>
      <c r="CY74" s="135"/>
      <c r="CZ74" s="135"/>
      <c r="DA74" s="135"/>
      <c r="DB74" s="135"/>
      <c r="DC74" s="135"/>
      <c r="DD74" s="135"/>
      <c r="DE74" s="135"/>
      <c r="DF74" s="135"/>
      <c r="DG74" s="135"/>
      <c r="DH74" s="135"/>
      <c r="DI74" s="135"/>
      <c r="DJ74" s="135"/>
      <c r="DK74" s="135"/>
      <c r="DL74" s="135"/>
      <c r="DM74" s="135"/>
      <c r="DN74" s="135"/>
      <c r="DO74" s="135"/>
      <c r="DP74" s="135"/>
      <c r="DQ74" s="135"/>
      <c r="DR74" s="135"/>
      <c r="DS74" s="135"/>
      <c r="DT74" s="135"/>
      <c r="DU74" s="135"/>
      <c r="DV74" s="135"/>
      <c r="DW74" s="135"/>
      <c r="DX74" s="135"/>
      <c r="DY74" s="135"/>
      <c r="DZ74" s="135"/>
      <c r="EA74" s="135"/>
      <c r="EB74" s="135"/>
      <c r="EC74" s="135"/>
      <c r="ED74" s="135"/>
      <c r="EE74" s="135"/>
      <c r="EF74" s="135"/>
      <c r="EG74" s="135"/>
      <c r="EH74" s="135"/>
      <c r="EI74" s="135"/>
      <c r="EJ74" s="135"/>
      <c r="EK74" s="135"/>
      <c r="EL74" s="135"/>
      <c r="EM74" s="135"/>
    </row>
    <row r="75" spans="1:143" s="142" customFormat="1">
      <c r="A75" s="143" t="s">
        <v>81</v>
      </c>
      <c r="B75" s="150" t="str">
        <f>A55</f>
        <v>Reptile</v>
      </c>
      <c r="C75" s="140">
        <v>0</v>
      </c>
      <c r="D75" s="43">
        <v>0.5</v>
      </c>
      <c r="E75" s="43">
        <v>0.5</v>
      </c>
      <c r="F75" s="140">
        <v>2.8727687056556386E-15</v>
      </c>
      <c r="G75" s="43">
        <v>3.4393784166231613E-8</v>
      </c>
      <c r="H75" s="140">
        <v>7.1819217641390959E-11</v>
      </c>
      <c r="I75" s="43">
        <v>5.7322973610386024E-4</v>
      </c>
      <c r="J75" s="140">
        <v>7.1822090410096614E-11</v>
      </c>
      <c r="K75" s="141">
        <v>5.7326412988802642E-4</v>
      </c>
      <c r="L75" s="140">
        <v>2.8700000000000002E-3</v>
      </c>
      <c r="M75" s="43">
        <v>5.732642017101168E-4</v>
      </c>
      <c r="N75" s="141">
        <v>3.4432642017101171E-3</v>
      </c>
      <c r="O75" s="81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135"/>
      <c r="AT75" s="135"/>
      <c r="AU75" s="135"/>
      <c r="AV75" s="135"/>
      <c r="AW75" s="135"/>
      <c r="AX75" s="135"/>
      <c r="AY75" s="135"/>
      <c r="AZ75" s="135"/>
      <c r="BA75" s="135"/>
      <c r="BB75" s="135"/>
      <c r="BC75" s="135"/>
      <c r="BD75" s="135"/>
      <c r="BE75" s="135"/>
      <c r="BF75" s="135"/>
      <c r="BG75" s="135"/>
      <c r="BH75" s="135"/>
      <c r="BI75" s="135"/>
      <c r="BJ75" s="135"/>
      <c r="BK75" s="135"/>
      <c r="BL75" s="135"/>
      <c r="BM75" s="135"/>
      <c r="BN75" s="135"/>
      <c r="BO75" s="135"/>
      <c r="BP75" s="135"/>
      <c r="BQ75" s="135"/>
      <c r="BR75" s="135"/>
      <c r="BS75" s="135"/>
      <c r="BT75" s="135"/>
      <c r="BU75" s="135"/>
      <c r="BV75" s="135"/>
      <c r="BW75" s="135"/>
      <c r="BX75" s="135"/>
      <c r="BY75" s="135"/>
      <c r="BZ75" s="135"/>
      <c r="CA75" s="135"/>
      <c r="CB75" s="135"/>
      <c r="CC75" s="135"/>
      <c r="CD75" s="135"/>
      <c r="CE75" s="135"/>
      <c r="CF75" s="135"/>
      <c r="CG75" s="135"/>
      <c r="CH75" s="135"/>
      <c r="CI75" s="135"/>
      <c r="CJ75" s="135"/>
      <c r="CK75" s="135"/>
      <c r="CL75" s="135"/>
      <c r="CM75" s="135"/>
      <c r="CN75" s="135"/>
      <c r="CO75" s="135"/>
      <c r="CP75" s="135"/>
      <c r="CQ75" s="135"/>
      <c r="CR75" s="135"/>
      <c r="CS75" s="135"/>
      <c r="CT75" s="135"/>
      <c r="CU75" s="135"/>
      <c r="CV75" s="135"/>
      <c r="CW75" s="135"/>
      <c r="CX75" s="135"/>
      <c r="CY75" s="135"/>
      <c r="CZ75" s="135"/>
      <c r="DA75" s="135"/>
      <c r="DB75" s="135"/>
      <c r="DC75" s="135"/>
      <c r="DD75" s="135"/>
      <c r="DE75" s="135"/>
      <c r="DF75" s="135"/>
      <c r="DG75" s="135"/>
      <c r="DH75" s="135"/>
      <c r="DI75" s="135"/>
      <c r="DJ75" s="135"/>
      <c r="DK75" s="135"/>
      <c r="DL75" s="135"/>
      <c r="DM75" s="135"/>
      <c r="DN75" s="135"/>
      <c r="DO75" s="135"/>
      <c r="DP75" s="135"/>
      <c r="DQ75" s="135"/>
      <c r="DR75" s="135"/>
      <c r="DS75" s="135"/>
      <c r="DT75" s="135"/>
      <c r="DU75" s="135"/>
      <c r="DV75" s="135"/>
      <c r="DW75" s="135"/>
      <c r="DX75" s="135"/>
      <c r="DY75" s="135"/>
      <c r="DZ75" s="135"/>
      <c r="EA75" s="135"/>
      <c r="EB75" s="135"/>
      <c r="EC75" s="135"/>
      <c r="ED75" s="135"/>
      <c r="EE75" s="135"/>
      <c r="EF75" s="135"/>
      <c r="EG75" s="135"/>
      <c r="EH75" s="135"/>
      <c r="EI75" s="135"/>
      <c r="EJ75" s="135"/>
      <c r="EK75" s="135"/>
      <c r="EL75" s="135"/>
      <c r="EM75" s="135"/>
    </row>
    <row r="76" spans="1:143" s="137" customFormat="1">
      <c r="A76" s="158" t="s">
        <v>74</v>
      </c>
      <c r="B76" s="159"/>
      <c r="C76" s="160">
        <v>0</v>
      </c>
      <c r="D76" s="146">
        <v>1</v>
      </c>
      <c r="E76" s="146">
        <v>0</v>
      </c>
      <c r="F76" s="160">
        <v>1.3749431758185785E-13</v>
      </c>
      <c r="G76" s="146">
        <v>5.8959776057910532E-8</v>
      </c>
      <c r="H76" s="160">
        <v>1.1457859798488153E-9</v>
      </c>
      <c r="I76" s="146">
        <v>4.9133146714925441E-4</v>
      </c>
      <c r="J76" s="160">
        <v>1.1459234741663971E-9</v>
      </c>
      <c r="K76" s="161">
        <v>4.9139042692531235E-4</v>
      </c>
      <c r="L76" s="160">
        <v>2.8400000000000002E-2</v>
      </c>
      <c r="M76" s="146">
        <v>4.9139157284878651E-4</v>
      </c>
      <c r="N76" s="161">
        <v>2.8891391572848788E-2</v>
      </c>
      <c r="O76" s="81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35"/>
      <c r="AY76" s="135"/>
      <c r="AZ76" s="135"/>
      <c r="BA76" s="135"/>
      <c r="BB76" s="135"/>
      <c r="BC76" s="135"/>
      <c r="BD76" s="135"/>
      <c r="BE76" s="135"/>
      <c r="BF76" s="135"/>
      <c r="BG76" s="135"/>
      <c r="BH76" s="135"/>
      <c r="BI76" s="135"/>
      <c r="BJ76" s="135"/>
      <c r="BK76" s="135"/>
      <c r="BL76" s="135"/>
      <c r="BM76" s="135"/>
      <c r="BN76" s="135"/>
      <c r="BO76" s="135"/>
      <c r="BP76" s="135"/>
      <c r="BQ76" s="135"/>
      <c r="BR76" s="135"/>
      <c r="BS76" s="135"/>
      <c r="BT76" s="135"/>
      <c r="BU76" s="135"/>
      <c r="BV76" s="135"/>
      <c r="BW76" s="135"/>
      <c r="BX76" s="135"/>
      <c r="BY76" s="135"/>
      <c r="BZ76" s="135"/>
      <c r="CA76" s="135"/>
      <c r="CB76" s="135"/>
      <c r="CC76" s="135"/>
      <c r="CD76" s="135"/>
      <c r="CE76" s="135"/>
      <c r="CF76" s="135"/>
      <c r="CG76" s="135"/>
      <c r="CH76" s="135"/>
      <c r="CI76" s="135"/>
      <c r="CJ76" s="135"/>
      <c r="CK76" s="135"/>
      <c r="CL76" s="135"/>
      <c r="CM76" s="135"/>
      <c r="CN76" s="135"/>
      <c r="CO76" s="135"/>
      <c r="CP76" s="135"/>
      <c r="CQ76" s="135"/>
      <c r="CR76" s="135"/>
      <c r="CS76" s="135"/>
      <c r="CT76" s="135"/>
      <c r="CU76" s="135"/>
      <c r="CV76" s="135"/>
      <c r="CW76" s="135"/>
      <c r="CX76" s="135"/>
      <c r="CY76" s="135"/>
      <c r="CZ76" s="135"/>
      <c r="DA76" s="135"/>
      <c r="DB76" s="135"/>
      <c r="DC76" s="135"/>
      <c r="DD76" s="135"/>
      <c r="DE76" s="135"/>
      <c r="DF76" s="135"/>
      <c r="DG76" s="135"/>
      <c r="DH76" s="135"/>
      <c r="DI76" s="135"/>
      <c r="DJ76" s="135"/>
      <c r="DK76" s="135"/>
      <c r="DL76" s="135"/>
      <c r="DM76" s="135"/>
      <c r="DN76" s="135"/>
      <c r="DO76" s="135"/>
      <c r="DP76" s="135"/>
      <c r="DQ76" s="135"/>
      <c r="DR76" s="135"/>
      <c r="DS76" s="135"/>
      <c r="DT76" s="135"/>
      <c r="DU76" s="135"/>
      <c r="DV76" s="135"/>
      <c r="DW76" s="135"/>
      <c r="DX76" s="135"/>
      <c r="DY76" s="135"/>
      <c r="DZ76" s="135"/>
      <c r="EA76" s="135"/>
      <c r="EB76" s="135"/>
      <c r="EC76" s="135"/>
      <c r="ED76" s="135"/>
      <c r="EE76" s="135"/>
      <c r="EF76" s="135"/>
      <c r="EG76" s="135"/>
      <c r="EH76" s="135"/>
      <c r="EI76" s="135"/>
      <c r="EJ76" s="135"/>
      <c r="EK76" s="135"/>
      <c r="EL76" s="135"/>
      <c r="EM76" s="135"/>
    </row>
    <row r="77" spans="1:143">
      <c r="O77" s="43"/>
    </row>
    <row r="78" spans="1:143">
      <c r="O78" s="43"/>
    </row>
    <row r="79" spans="1:143">
      <c r="O79" s="43"/>
    </row>
    <row r="80" spans="1:143">
      <c r="O80" s="43"/>
    </row>
    <row r="81" spans="4:152">
      <c r="D81" s="44"/>
      <c r="E81" s="44"/>
      <c r="F81" s="44"/>
      <c r="G81" s="44"/>
      <c r="O81" s="43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</row>
    <row r="82" spans="4:152">
      <c r="D82" s="44"/>
      <c r="E82" s="44"/>
      <c r="F82" s="44"/>
      <c r="G82" s="44"/>
      <c r="O82" s="43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</row>
    <row r="83" spans="4:152">
      <c r="D83" s="44"/>
      <c r="E83" s="44"/>
      <c r="F83" s="44"/>
      <c r="G83" s="44"/>
      <c r="O83" s="43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</row>
    <row r="84" spans="4:152">
      <c r="D84" s="44"/>
      <c r="E84" s="44"/>
      <c r="F84" s="44"/>
      <c r="G84" s="44"/>
      <c r="O84" s="43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</row>
    <row r="85" spans="4:152">
      <c r="D85" s="44"/>
      <c r="E85" s="44"/>
      <c r="F85" s="44"/>
      <c r="G85" s="44"/>
      <c r="O85" s="43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</row>
    <row r="86" spans="4:152">
      <c r="D86" s="44"/>
      <c r="E86" s="44"/>
      <c r="F86" s="44"/>
      <c r="G86" s="44"/>
      <c r="O86" s="43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</row>
    <row r="87" spans="4:152">
      <c r="D87" s="44"/>
      <c r="E87" s="44"/>
      <c r="F87" s="44"/>
      <c r="G87" s="44"/>
      <c r="O87" s="43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</row>
    <row r="88" spans="4:152">
      <c r="D88" s="44"/>
      <c r="E88" s="44"/>
      <c r="F88" s="44"/>
      <c r="G88" s="44"/>
      <c r="O88" s="43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</row>
    <row r="89" spans="4:152">
      <c r="D89" s="44"/>
      <c r="E89" s="44"/>
      <c r="F89" s="44"/>
      <c r="G89" s="44"/>
      <c r="O89" s="43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</row>
    <row r="90" spans="4:152">
      <c r="D90" s="44"/>
      <c r="E90" s="44"/>
      <c r="F90" s="44"/>
      <c r="G90" s="44"/>
      <c r="O90" s="43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</row>
    <row r="91" spans="4:152">
      <c r="D91" s="44"/>
      <c r="E91" s="44"/>
      <c r="F91" s="44"/>
      <c r="G91" s="44"/>
      <c r="O91" s="43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</row>
    <row r="92" spans="4:152">
      <c r="D92" s="44"/>
      <c r="E92" s="44"/>
      <c r="F92" s="44"/>
      <c r="G92" s="44"/>
      <c r="O92" s="43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</row>
    <row r="93" spans="4:152">
      <c r="D93" s="44"/>
      <c r="E93" s="44"/>
      <c r="F93" s="44"/>
      <c r="G93" s="44"/>
      <c r="O93" s="43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</row>
    <row r="94" spans="4:152">
      <c r="D94" s="44"/>
      <c r="E94" s="44"/>
      <c r="F94" s="44"/>
      <c r="G94" s="44"/>
      <c r="O94" s="43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</row>
    <row r="95" spans="4:152">
      <c r="D95" s="44"/>
      <c r="E95" s="44"/>
      <c r="F95" s="44"/>
      <c r="G95" s="44"/>
      <c r="O95" s="43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</row>
    <row r="96" spans="4:152">
      <c r="D96" s="44"/>
      <c r="E96" s="44"/>
      <c r="F96" s="44"/>
      <c r="G96" s="44"/>
      <c r="O96" s="43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/>
      <c r="DU96" s="44"/>
      <c r="DV96" s="44"/>
      <c r="DW96" s="44"/>
      <c r="DX96" s="44"/>
      <c r="DY96" s="44"/>
      <c r="DZ96" s="44"/>
      <c r="EA96" s="44"/>
      <c r="EB96" s="44"/>
      <c r="EC96" s="44"/>
      <c r="ED96" s="44"/>
      <c r="EE96" s="44"/>
      <c r="EF96" s="44"/>
      <c r="EG96" s="44"/>
      <c r="EH96" s="44"/>
      <c r="EI96" s="44"/>
      <c r="EJ96" s="44"/>
      <c r="EK96" s="44"/>
      <c r="EL96" s="44"/>
      <c r="EM96" s="44"/>
      <c r="EN96" s="44"/>
      <c r="EO96" s="44"/>
      <c r="EP96" s="44"/>
      <c r="EQ96" s="44"/>
      <c r="ER96" s="44"/>
      <c r="ES96" s="44"/>
      <c r="ET96" s="44"/>
      <c r="EU96" s="44"/>
      <c r="EV96" s="44"/>
    </row>
  </sheetData>
  <mergeCells count="6">
    <mergeCell ref="L5:N5"/>
    <mergeCell ref="F6:G6"/>
    <mergeCell ref="H6:I6"/>
    <mergeCell ref="J6:K6"/>
    <mergeCell ref="C5:E5"/>
    <mergeCell ref="F5:K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A15"/>
  <sheetViews>
    <sheetView workbookViewId="0">
      <selection activeCell="H5" sqref="H5"/>
    </sheetView>
  </sheetViews>
  <sheetFormatPr defaultRowHeight="12.75"/>
  <sheetData>
    <row r="2" spans="1:1">
      <c r="A2" s="188" t="s">
        <v>136</v>
      </c>
    </row>
    <row r="4" spans="1:1">
      <c r="A4" t="s">
        <v>137</v>
      </c>
    </row>
    <row r="5" spans="1:1">
      <c r="A5" t="s">
        <v>138</v>
      </c>
    </row>
    <row r="6" spans="1:1">
      <c r="A6" s="135" t="s">
        <v>139</v>
      </c>
    </row>
    <row r="7" spans="1:1">
      <c r="A7" s="135" t="s">
        <v>140</v>
      </c>
    </row>
    <row r="8" spans="1:1">
      <c r="A8" s="187" t="s">
        <v>141</v>
      </c>
    </row>
    <row r="10" spans="1:1">
      <c r="A10" s="135" t="s">
        <v>142</v>
      </c>
    </row>
    <row r="11" spans="1:1">
      <c r="A11" s="135" t="s">
        <v>143</v>
      </c>
    </row>
    <row r="13" spans="1:1">
      <c r="A13" s="135" t="s">
        <v>145</v>
      </c>
    </row>
    <row r="14" spans="1:1">
      <c r="A14" s="135" t="s">
        <v>144</v>
      </c>
    </row>
    <row r="15" spans="1:1">
      <c r="A15" s="189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Calculator</vt:lpstr>
      <vt:lpstr>QA verification</vt:lpstr>
      <vt:lpstr>Table for paper</vt:lpstr>
      <vt:lpstr>READ ME</vt:lpstr>
    </vt:vector>
  </TitlesOfParts>
  <Company>WSC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jordi</dc:creator>
  <cp:lastModifiedBy>Nicholas Beresford</cp:lastModifiedBy>
  <dcterms:created xsi:type="dcterms:W3CDTF">2007-12-03T11:09:14Z</dcterms:created>
  <dcterms:modified xsi:type="dcterms:W3CDTF">2013-07-05T13:43:08Z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